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08" yWindow="-108" windowWidth="23256" windowHeight="12456"/>
  </bookViews>
  <sheets>
    <sheet name="BP 60J-INV-2026" sheetId="7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" i="7"/>
  <c r="S16" s="1"/>
  <c r="G24" l="1"/>
  <c r="Q10"/>
  <c r="S10" s="1"/>
  <c r="P15"/>
  <c r="P14"/>
  <c r="N15"/>
  <c r="N14"/>
  <c r="M15"/>
  <c r="M14"/>
  <c r="N7"/>
  <c r="M7"/>
  <c r="O15"/>
  <c r="O14"/>
  <c r="O7"/>
  <c r="L15"/>
  <c r="L14"/>
  <c r="L7"/>
  <c r="K15"/>
  <c r="J15"/>
  <c r="K14"/>
  <c r="J14"/>
  <c r="K7"/>
  <c r="J7"/>
  <c r="I15"/>
  <c r="I14"/>
  <c r="E7"/>
  <c r="F7"/>
  <c r="G7"/>
  <c r="H7"/>
  <c r="E14"/>
  <c r="F14"/>
  <c r="G14"/>
  <c r="H14"/>
  <c r="E15"/>
  <c r="F15"/>
  <c r="G15"/>
  <c r="H15"/>
  <c r="D15"/>
  <c r="D14"/>
  <c r="D7"/>
  <c r="Q5"/>
  <c r="S5" s="1"/>
  <c r="Q6"/>
  <c r="S6" s="1"/>
  <c r="Q8"/>
  <c r="S8" s="1"/>
  <c r="Q9"/>
  <c r="S9" s="1"/>
  <c r="Q11"/>
  <c r="S11" s="1"/>
  <c r="Q12"/>
  <c r="S12" s="1"/>
  <c r="Q13"/>
  <c r="S13" s="1"/>
  <c r="Q4"/>
  <c r="S4" s="1"/>
  <c r="A5"/>
  <c r="A6" s="1"/>
  <c r="A7" s="1"/>
  <c r="A8" s="1"/>
  <c r="A9" s="1"/>
  <c r="A10" s="1"/>
  <c r="A11" s="1"/>
  <c r="A12" s="1"/>
  <c r="A13" s="1"/>
  <c r="A14" s="1"/>
  <c r="A15" s="1"/>
  <c r="Q7" l="1"/>
  <c r="S7" s="1"/>
  <c r="Q15"/>
  <c r="S15" s="1"/>
  <c r="Q14"/>
  <c r="S14" s="1"/>
  <c r="S17" l="1"/>
  <c r="S18" l="1"/>
  <c r="S19" s="1"/>
</calcChain>
</file>

<file path=xl/sharedStrings.xml><?xml version="1.0" encoding="utf-8"?>
<sst xmlns="http://schemas.openxmlformats.org/spreadsheetml/2006/main" count="51" uniqueCount="43">
  <si>
    <t xml:space="preserve">N° </t>
  </si>
  <si>
    <t>Désignations des prestations</t>
  </si>
  <si>
    <t>UNITE</t>
  </si>
  <si>
    <t xml:space="preserve">Quantité </t>
  </si>
  <si>
    <t>P.U en Dirhams
(Hors TVA)</t>
  </si>
  <si>
    <t>P.T en Dirhams
(Hors TVA)</t>
  </si>
  <si>
    <t>F</t>
  </si>
  <si>
    <t>M2</t>
  </si>
  <si>
    <t>U</t>
  </si>
  <si>
    <t>ML</t>
  </si>
  <si>
    <t>PANNEL LED 60X60</t>
  </si>
  <si>
    <t>HUBLOT ETANCHE</t>
  </si>
  <si>
    <t>PEINTURE VINYLIQUE EN EXTERIEUR</t>
  </si>
  <si>
    <t>PEINTURE VINYLIQUE SUR MURS INTERIEURS ET PLAFONDS</t>
  </si>
  <si>
    <t>TOTAL GENERAL H.T.</t>
  </si>
  <si>
    <t>T.V.A.20%</t>
  </si>
  <si>
    <t>TOTAL GENERAL T.T.C.</t>
  </si>
  <si>
    <t>1</t>
  </si>
  <si>
    <t>REPRISE DES FISSURES ET DES  ENDUITS DEGRADES SUR MURS</t>
  </si>
  <si>
    <t>REPRISE ÉLECTRICITÉ (FOYER -PRISE -TABLEAU)</t>
  </si>
  <si>
    <t xml:space="preserve">RÉFECTION DES MENUISERIES DE TOUTE NATURE Y COMPRIS PEINTURE </t>
  </si>
  <si>
    <t xml:space="preserve">REVETEMENT EN CARREAUX GRES CERAME </t>
  </si>
  <si>
    <t>DECAPAGE DE L’ETANCHEITE EXISTANTE Y COMPRIS PREPARATION DU SUPPORT</t>
  </si>
  <si>
    <t>FOURNITURE ET POSE DE GARGOUILLES EN PLOMB</t>
  </si>
  <si>
    <t>ETANCHEITE BICOUCHE AUTOPROTEGEE Y COMPRIS RELEVES</t>
  </si>
  <si>
    <t xml:space="preserve">DESCENTE POUR ÉVACUATION DES EAU PLUVIALE TOUS DIAMÈTRE </t>
  </si>
  <si>
    <t>LAMHIZLATE</t>
  </si>
  <si>
    <t>DRIHMATE</t>
  </si>
  <si>
    <t>LABOUACHTA</t>
  </si>
  <si>
    <t>OULED HAJ GHANEM</t>
  </si>
  <si>
    <t>CHNATOUA</t>
  </si>
  <si>
    <t>OULED BEN AHMED</t>
  </si>
  <si>
    <t>JOUAMAA</t>
  </si>
  <si>
    <t>OULED SI ABBOU</t>
  </si>
  <si>
    <t>OULED ALI</t>
  </si>
  <si>
    <t>ANNAJAH</t>
  </si>
  <si>
    <t>LAATATOUA</t>
  </si>
  <si>
    <t>ZOUAOUKA</t>
  </si>
  <si>
    <t>SENHAJA</t>
  </si>
  <si>
    <t>ml</t>
  </si>
  <si>
    <t xml:space="preserve">OULAD AISSA </t>
  </si>
  <si>
    <r>
      <t xml:space="preserve">					
</t>
    </r>
    <r>
      <rPr>
        <b/>
        <sz val="16"/>
        <color theme="1"/>
        <rFont val="Cambria"/>
        <family val="1"/>
        <scheme val="major"/>
      </rPr>
      <t xml:space="preserve">					
ACADEMIE REGIONALE D’EDUCATIONET DE FORMATION					
DE LA REGION CASABLANCA-SETTAT					
DIRECTION PROVINCIALE D’EL JADIDA					
APPEL D’OFFRES OUVERT SIMPLIFIE AU « RABAIS OU A MAJORATION »					
N° : 60J/INV/2026 du 27/07/2026 à 10H					
Objet : TTRAVAUX D’AMENAGEMENT DE (13) TREIZE UNITES SCOLAIRES A LA COMMUNE TERRITORIALE OULAD AISSA ;  PROVINCE D’EL JADIDA.					
BORDEREAU DES PRIX  RABAIS OU MAJORATION		</t>
    </r>
    <r>
      <rPr>
        <sz val="12"/>
        <color theme="1"/>
        <rFont val="Cambria"/>
        <family val="1"/>
        <scheme val="major"/>
      </rPr>
      <t xml:space="preserve">			</t>
    </r>
  </si>
  <si>
    <t xml:space="preserve"> FOURNITURE ET POSE DE RIDEAU EN TISSU :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</si>
</sst>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2"/>
      <color indexed="8"/>
      <name val="Cambria"/>
      <family val="1"/>
      <scheme val="major"/>
    </font>
    <font>
      <b/>
      <sz val="12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43" fontId="3" fillId="0" borderId="1" xfId="1" applyFont="1" applyFill="1" applyBorder="1" applyAlignment="1">
      <alignment horizontal="center" vertical="center" wrapText="1" readingOrder="1"/>
    </xf>
    <xf numFmtId="0" fontId="4" fillId="0" borderId="1" xfId="0" applyFont="1" applyBorder="1"/>
    <xf numFmtId="0" fontId="4" fillId="0" borderId="0" xfId="0" applyFont="1"/>
    <xf numFmtId="43" fontId="3" fillId="6" borderId="1" xfId="1" applyFont="1" applyFill="1" applyBorder="1" applyAlignment="1">
      <alignment horizontal="center" vertical="center" wrapText="1" readingOrder="1"/>
    </xf>
    <xf numFmtId="43" fontId="5" fillId="0" borderId="0" xfId="1" applyFont="1" applyFill="1" applyAlignment="1">
      <alignment readingOrder="1"/>
    </xf>
    <xf numFmtId="2" fontId="4" fillId="2" borderId="1" xfId="1" applyNumberFormat="1" applyFont="1" applyFill="1" applyBorder="1" applyAlignment="1">
      <alignment horizontal="center" vertical="center" readingOrder="1"/>
    </xf>
    <xf numFmtId="43" fontId="4" fillId="2" borderId="1" xfId="1" applyFont="1" applyFill="1" applyBorder="1" applyAlignment="1">
      <alignment vertical="center" wrapText="1" readingOrder="1"/>
    </xf>
    <xf numFmtId="43" fontId="4" fillId="2" borderId="1" xfId="1" applyFont="1" applyFill="1" applyBorder="1" applyAlignment="1">
      <alignment horizontal="center" vertical="center" readingOrder="1"/>
    </xf>
    <xf numFmtId="43" fontId="5" fillId="0" borderId="0" xfId="1" applyFont="1" applyFill="1" applyAlignment="1">
      <alignment vertical="center" readingOrder="1"/>
    </xf>
    <xf numFmtId="0" fontId="4" fillId="2" borderId="1" xfId="1" applyNumberFormat="1" applyFont="1" applyFill="1" applyBorder="1" applyAlignment="1">
      <alignment horizontal="center" vertical="center" readingOrder="1"/>
    </xf>
    <xf numFmtId="43" fontId="4" fillId="2" borderId="1" xfId="1" applyFont="1" applyFill="1" applyBorder="1" applyAlignment="1">
      <alignment vertical="center" readingOrder="1"/>
    </xf>
    <xf numFmtId="43" fontId="6" fillId="0" borderId="1" xfId="2" applyFont="1" applyFill="1" applyBorder="1" applyAlignment="1">
      <alignment vertical="center" wrapText="1" readingOrder="1"/>
    </xf>
    <xf numFmtId="43" fontId="6" fillId="0" borderId="1" xfId="2" applyFont="1" applyFill="1" applyBorder="1" applyAlignment="1">
      <alignment horizontal="center" vertical="center" readingOrder="1"/>
    </xf>
    <xf numFmtId="43" fontId="5" fillId="0" borderId="0" xfId="2" applyFont="1" applyFill="1" applyAlignment="1">
      <alignment readingOrder="1"/>
    </xf>
    <xf numFmtId="43" fontId="6" fillId="0" borderId="1" xfId="1" applyFont="1" applyFill="1" applyBorder="1" applyAlignment="1">
      <alignment vertical="center" wrapText="1" readingOrder="1"/>
    </xf>
    <xf numFmtId="43" fontId="6" fillId="0" borderId="1" xfId="1" applyFont="1" applyFill="1" applyBorder="1" applyAlignment="1">
      <alignment horizontal="center" vertical="center" readingOrder="1"/>
    </xf>
    <xf numFmtId="43" fontId="6" fillId="0" borderId="1" xfId="1" applyFont="1" applyFill="1" applyBorder="1" applyAlignment="1">
      <alignment vertical="center" readingOrder="1"/>
    </xf>
    <xf numFmtId="43" fontId="6" fillId="4" borderId="1" xfId="1" applyFont="1" applyFill="1" applyBorder="1" applyAlignment="1">
      <alignment horizontal="center" vertical="center" readingOrder="1"/>
    </xf>
    <xf numFmtId="43" fontId="3" fillId="4" borderId="1" xfId="1" applyFont="1" applyFill="1" applyBorder="1" applyAlignment="1">
      <alignment horizontal="center" vertical="center" wrapText="1" readingOrder="1"/>
    </xf>
    <xf numFmtId="43" fontId="3" fillId="4" borderId="1" xfId="1" applyFont="1" applyFill="1" applyBorder="1" applyAlignment="1">
      <alignment horizontal="left" vertical="center" readingOrder="1"/>
    </xf>
    <xf numFmtId="0" fontId="6" fillId="0" borderId="0" xfId="0" applyFont="1" applyAlignment="1">
      <alignment readingOrder="1"/>
    </xf>
    <xf numFmtId="43" fontId="6" fillId="3" borderId="1" xfId="1" applyFont="1" applyFill="1" applyBorder="1" applyAlignment="1">
      <alignment horizontal="center" vertical="center" readingOrder="1"/>
    </xf>
    <xf numFmtId="43" fontId="3" fillId="3" borderId="1" xfId="1" applyFont="1" applyFill="1" applyBorder="1" applyAlignment="1">
      <alignment horizontal="center" vertical="center" wrapText="1" readingOrder="1"/>
    </xf>
    <xf numFmtId="43" fontId="3" fillId="3" borderId="1" xfId="1" applyFont="1" applyFill="1" applyBorder="1" applyAlignment="1">
      <alignment horizontal="left" vertical="center" readingOrder="1"/>
    </xf>
    <xf numFmtId="43" fontId="6" fillId="5" borderId="1" xfId="1" applyFont="1" applyFill="1" applyBorder="1" applyAlignment="1">
      <alignment horizontal="center" vertical="center" readingOrder="1"/>
    </xf>
    <xf numFmtId="43" fontId="3" fillId="5" borderId="1" xfId="1" applyFont="1" applyFill="1" applyBorder="1" applyAlignment="1">
      <alignment horizontal="center" vertical="center" wrapText="1" readingOrder="1"/>
    </xf>
    <xf numFmtId="43" fontId="6" fillId="5" borderId="1" xfId="1" applyFont="1" applyFill="1" applyBorder="1" applyAlignment="1">
      <alignment horizontal="left" vertical="center" readingOrder="1"/>
    </xf>
    <xf numFmtId="43" fontId="3" fillId="5" borderId="1" xfId="1" applyFont="1" applyFill="1" applyBorder="1" applyAlignment="1">
      <alignment horizontal="left" vertical="center" readingOrder="1"/>
    </xf>
    <xf numFmtId="43" fontId="7" fillId="5" borderId="1" xfId="1" applyFont="1" applyFill="1" applyBorder="1" applyAlignment="1">
      <alignment horizontal="center" vertical="center" readingOrder="1"/>
    </xf>
    <xf numFmtId="43" fontId="4" fillId="2" borderId="1" xfId="2" applyFont="1" applyFill="1" applyBorder="1" applyAlignment="1">
      <alignment horizontal="center" vertical="center" readingOrder="1"/>
    </xf>
    <xf numFmtId="43" fontId="4" fillId="0" borderId="1" xfId="1" applyFont="1" applyFill="1" applyBorder="1" applyAlignment="1">
      <alignment vertical="center" wrapText="1" readingOrder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 readingOrder="1"/>
    </xf>
    <xf numFmtId="43" fontId="3" fillId="0" borderId="1" xfId="1" applyFont="1" applyFill="1" applyBorder="1" applyAlignment="1">
      <alignment horizontal="center" vertical="center" wrapText="1" readingOrder="1"/>
    </xf>
    <xf numFmtId="0" fontId="9" fillId="6" borderId="1" xfId="0" applyFont="1" applyFill="1" applyBorder="1" applyAlignment="1">
      <alignment horizontal="center" vertical="center"/>
    </xf>
  </cellXfs>
  <cellStyles count="3">
    <cellStyle name="Milliers" xfId="1" builtinId="3"/>
    <cellStyle name="Milliers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15240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15240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15240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15240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15240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15240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15240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15240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22860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22860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22860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22860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22860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22860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22860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22860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22860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22860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22860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22860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22860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22860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13</xdr:row>
      <xdr:rowOff>0</xdr:rowOff>
    </xdr:from>
    <xdr:to>
      <xdr:col>17</xdr:col>
      <xdr:colOff>556260</xdr:colOff>
      <xdr:row>13</xdr:row>
      <xdr:rowOff>22860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33" name="Text Box 9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34" name="Text Box 10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37" name="Text Box 13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38" name="Text Box 14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39" name="Text Box 15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40" name="Text Box 16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41" name="Text Box 9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42" name="Text Box 10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46" name="Text Box 14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47" name="Text Box 15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48" name="Text Box 16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49" name="Text Box 9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50" name="Text Box 10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51" name="Text Box 1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53" name="Text Box 13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54" name="Text Box 14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55" name="Text Box 15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56" name="Text Box 16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57" name="Text Box 9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58" name="Text Box 10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59" name="Text Box 11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60" name="Text Box 12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61" name="Text Box 13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62" name="Text Box 14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63" name="Text Box 15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64" name="Text Box 16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66" name="Text Box 10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8</xdr:row>
      <xdr:rowOff>0</xdr:rowOff>
    </xdr:from>
    <xdr:to>
      <xdr:col>17</xdr:col>
      <xdr:colOff>556260</xdr:colOff>
      <xdr:row>8</xdr:row>
      <xdr:rowOff>22860</xdr:rowOff>
    </xdr:to>
    <xdr:sp macro="" textlink="">
      <xdr:nvSpPr>
        <xdr:cNvPr id="67" name="Text Box 11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1043940</xdr:colOff>
      <xdr:row>8</xdr:row>
      <xdr:rowOff>182880</xdr:rowOff>
    </xdr:from>
    <xdr:to>
      <xdr:col>18</xdr:col>
      <xdr:colOff>1281545</xdr:colOff>
      <xdr:row>8</xdr:row>
      <xdr:rowOff>205740</xdr:rowOff>
    </xdr:to>
    <xdr:sp macro="" textlink="">
      <xdr:nvSpPr>
        <xdr:cNvPr id="69" name="Text Box 13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7459980" y="27508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73" name="Text Box 9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74" name="Text Box 10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75" name="Text Box 11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76" name="Text Box 12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79" name="Text Box 15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80" name="Text Box 16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81" name="Text Box 9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82" name="Text Box 10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83" name="Text Box 11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84" name="Text Box 12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87" name="Text Box 15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88" name="Text Box 16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89" name="Text Box 9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90" name="Text Box 10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91" name="Text Box 11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92" name="Text Box 12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95" name="Text Box 15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30480</xdr:rowOff>
    </xdr:to>
    <xdr:sp macro="" textlink="">
      <xdr:nvSpPr>
        <xdr:cNvPr id="96" name="Text Box 16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97" name="Text Box 9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98" name="Text Box 10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99" name="Text Box 11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00" name="Text Box 12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02" name="Text Box 14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03" name="Text Box 15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04" name="Text Box 16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05" name="Text Box 9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06" name="Text Box 10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07" name="Text Box 11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08" name="Text Box 12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11" name="Text Box 15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12" name="Text Box 16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13" name="Text Box 9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14" name="Text Box 10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15" name="Text Box 11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16" name="Text Box 12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18" name="Text Box 14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7</xdr:row>
      <xdr:rowOff>0</xdr:rowOff>
    </xdr:from>
    <xdr:to>
      <xdr:col>17</xdr:col>
      <xdr:colOff>556260</xdr:colOff>
      <xdr:row>7</xdr:row>
      <xdr:rowOff>22860</xdr:rowOff>
    </xdr:to>
    <xdr:sp macro="" textlink="">
      <xdr:nvSpPr>
        <xdr:cNvPr id="119" name="Text Box 15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15240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15240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15240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15240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15240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15240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15240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15240</xdr:rowOff>
    </xdr:to>
    <xdr:sp macro="" textlink="">
      <xdr:nvSpPr>
        <xdr:cNvPr id="128" name="Text Box 8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22860</xdr:rowOff>
    </xdr:to>
    <xdr:sp macro="" textlink="">
      <xdr:nvSpPr>
        <xdr:cNvPr id="129" name="Text Box 17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22860</xdr:rowOff>
    </xdr:to>
    <xdr:sp macro="" textlink="">
      <xdr:nvSpPr>
        <xdr:cNvPr id="130" name="Text Box 18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22860</xdr:rowOff>
    </xdr:to>
    <xdr:sp macro="" textlink="">
      <xdr:nvSpPr>
        <xdr:cNvPr id="131" name="Text Box 19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22860</xdr:rowOff>
    </xdr:to>
    <xdr:sp macro="" textlink="">
      <xdr:nvSpPr>
        <xdr:cNvPr id="132" name="Text Box 20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22860</xdr:rowOff>
    </xdr:to>
    <xdr:sp macro="" textlink="">
      <xdr:nvSpPr>
        <xdr:cNvPr id="133" name="Text Box 21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22860</xdr:rowOff>
    </xdr:to>
    <xdr:sp macro="" textlink="">
      <xdr:nvSpPr>
        <xdr:cNvPr id="134" name="Text Box 22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22860</xdr:rowOff>
    </xdr:to>
    <xdr:sp macro="" textlink="">
      <xdr:nvSpPr>
        <xdr:cNvPr id="135" name="Text Box 23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22860</xdr:rowOff>
    </xdr:to>
    <xdr:sp macro="" textlink="">
      <xdr:nvSpPr>
        <xdr:cNvPr id="136" name="Text Box 24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22860</xdr:rowOff>
    </xdr:to>
    <xdr:sp macro="" textlink="">
      <xdr:nvSpPr>
        <xdr:cNvPr id="137" name="Text Box 25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22860</xdr:rowOff>
    </xdr:to>
    <xdr:sp macro="" textlink="">
      <xdr:nvSpPr>
        <xdr:cNvPr id="138" name="Text Box 26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22860</xdr:rowOff>
    </xdr:to>
    <xdr:sp macro="" textlink="">
      <xdr:nvSpPr>
        <xdr:cNvPr id="139" name="Text Box 27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22860</xdr:rowOff>
    </xdr:to>
    <xdr:sp macro="" textlink="">
      <xdr:nvSpPr>
        <xdr:cNvPr id="140" name="Text Box 28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22860</xdr:rowOff>
    </xdr:to>
    <xdr:sp macro="" textlink="">
      <xdr:nvSpPr>
        <xdr:cNvPr id="141" name="Text Box 29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22860</xdr:rowOff>
    </xdr:to>
    <xdr:sp macro="" textlink="">
      <xdr:nvSpPr>
        <xdr:cNvPr id="142" name="Text Box 30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14</xdr:row>
      <xdr:rowOff>0</xdr:rowOff>
    </xdr:from>
    <xdr:to>
      <xdr:col>17</xdr:col>
      <xdr:colOff>556260</xdr:colOff>
      <xdr:row>14</xdr:row>
      <xdr:rowOff>22860</xdr:rowOff>
    </xdr:to>
    <xdr:sp macro="" textlink="">
      <xdr:nvSpPr>
        <xdr:cNvPr id="143" name="Text Box 31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fr-MA"/>
            <a:t>17</a:t>
          </a:r>
        </a:p>
      </xdr:txBody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15240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15240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15240</xdr:rowOff>
    </xdr:to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15240</xdr:rowOff>
    </xdr:to>
    <xdr:sp macro="" textlink="">
      <xdr:nvSpPr>
        <xdr:cNvPr id="147" name="Text Box 4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15240</xdr:rowOff>
    </xdr:to>
    <xdr:sp macro="" textlink="">
      <xdr:nvSpPr>
        <xdr:cNvPr id="148" name="Text Box 5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15240</xdr:rowOff>
    </xdr:to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15240</xdr:rowOff>
    </xdr:to>
    <xdr:sp macro="" textlink="">
      <xdr:nvSpPr>
        <xdr:cNvPr id="150" name="Text Box 7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15240</xdr:rowOff>
    </xdr:to>
    <xdr:sp macro="" textlink="">
      <xdr:nvSpPr>
        <xdr:cNvPr id="151" name="Text Box 8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52" name="Text Box 17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53" name="Text Box 18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54" name="Text Box 19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55" name="Text Box 20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56" name="Text Box 21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57" name="Text Box 22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58" name="Text Box 23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59" name="Text Box 24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60" name="Text Box 25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61" name="Text Box 26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62" name="Text Box 27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63" name="Text Box 28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64" name="Text Box 29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65" name="Text Box 30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15240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15240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15240</xdr:rowOff>
    </xdr:to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15240</xdr:rowOff>
    </xdr:to>
    <xdr:sp macro="" textlink="">
      <xdr:nvSpPr>
        <xdr:cNvPr id="170" name="Text Box 4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15240</xdr:rowOff>
    </xdr:to>
    <xdr:sp macro="" textlink="">
      <xdr:nvSpPr>
        <xdr:cNvPr id="171" name="Text Box 5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15240</xdr:rowOff>
    </xdr:to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15240</xdr:rowOff>
    </xdr:to>
    <xdr:sp macro="" textlink="">
      <xdr:nvSpPr>
        <xdr:cNvPr id="173" name="Text Box 7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15240</xdr:rowOff>
    </xdr:to>
    <xdr:sp macro="" textlink="">
      <xdr:nvSpPr>
        <xdr:cNvPr id="174" name="Text Box 8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75" name="Text Box 17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76" name="Text Box 18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77" name="Text Box 19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78" name="Text Box 20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79" name="Text Box 21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80" name="Text Box 22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81" name="Text Box 23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82" name="Text Box 24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83" name="Text Box 25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84" name="Text Box 26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85" name="Text Box 27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86" name="Text Box 28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87" name="Text Box 29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88" name="Text Box 30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312420</xdr:colOff>
      <xdr:row>16</xdr:row>
      <xdr:rowOff>0</xdr:rowOff>
    </xdr:from>
    <xdr:to>
      <xdr:col>17</xdr:col>
      <xdr:colOff>556260</xdr:colOff>
      <xdr:row>16</xdr:row>
      <xdr:rowOff>22860</xdr:rowOff>
    </xdr:to>
    <xdr:sp macro="" textlink="">
      <xdr:nvSpPr>
        <xdr:cNvPr id="189" name="Text Box 31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1149929</xdr:colOff>
      <xdr:row>0</xdr:row>
      <xdr:rowOff>263236</xdr:rowOff>
    </xdr:from>
    <xdr:to>
      <xdr:col>10</xdr:col>
      <xdr:colOff>595745</xdr:colOff>
      <xdr:row>0</xdr:row>
      <xdr:rowOff>1385455</xdr:rowOff>
    </xdr:to>
    <xdr:pic>
      <xdr:nvPicPr>
        <xdr:cNvPr id="70" name="Image 2">
          <a:extLst>
            <a:ext uri="{FF2B5EF4-FFF2-40B4-BE49-F238E27FC236}">
              <a16:creationId xmlns:a16="http://schemas.microsoft.com/office/drawing/2014/main" xmlns="" id="{B2F11E37-47A4-4137-B82E-DF91C970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499274" y="263236"/>
          <a:ext cx="5264726" cy="1122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4"/>
  <sheetViews>
    <sheetView tabSelected="1" topLeftCell="A4" zoomScale="55" zoomScaleNormal="55" workbookViewId="0">
      <selection activeCell="B14" sqref="B14"/>
    </sheetView>
  </sheetViews>
  <sheetFormatPr baseColWidth="10" defaultColWidth="11.5546875" defaultRowHeight="15"/>
  <cols>
    <col min="1" max="1" width="11.5546875" style="3"/>
    <col min="2" max="2" width="64.33203125" style="3" customWidth="1"/>
    <col min="3" max="3" width="11.109375" style="3" customWidth="1"/>
    <col min="4" max="4" width="21.44140625" style="3" customWidth="1"/>
    <col min="5" max="5" width="21.109375" style="3" customWidth="1"/>
    <col min="6" max="6" width="21.44140625" style="3" customWidth="1"/>
    <col min="7" max="7" width="22" style="3" customWidth="1"/>
    <col min="8" max="8" width="22.88671875" style="3" customWidth="1"/>
    <col min="9" max="9" width="21.44140625" style="3" customWidth="1"/>
    <col min="10" max="10" width="18.5546875" style="3" customWidth="1"/>
    <col min="11" max="11" width="20.88671875" style="3" customWidth="1"/>
    <col min="12" max="12" width="11.5546875" style="3" customWidth="1"/>
    <col min="13" max="13" width="20.88671875" style="3" customWidth="1"/>
    <col min="14" max="14" width="25.44140625" style="3" customWidth="1"/>
    <col min="15" max="15" width="23.33203125" style="3" customWidth="1"/>
    <col min="16" max="16" width="21.6640625" style="3" customWidth="1"/>
    <col min="17" max="17" width="14" style="3" customWidth="1"/>
    <col min="18" max="18" width="13" style="3" customWidth="1"/>
    <col min="19" max="19" width="22.5546875" style="3" customWidth="1"/>
    <col min="20" max="20" width="11.5546875" style="3"/>
    <col min="21" max="21" width="15.33203125" style="3" bestFit="1" customWidth="1"/>
    <col min="22" max="22" width="12.6640625" style="3" bestFit="1" customWidth="1"/>
    <col min="23" max="16384" width="11.5546875" style="3"/>
  </cols>
  <sheetData>
    <row r="1" spans="1:19" ht="324.60000000000002" customHeight="1">
      <c r="B1" s="32" t="s">
        <v>41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37.799999999999997" customHeight="1">
      <c r="A2" s="34" t="s">
        <v>0</v>
      </c>
      <c r="B2" s="35" t="s">
        <v>1</v>
      </c>
      <c r="C2" s="35" t="s">
        <v>2</v>
      </c>
      <c r="D2" s="36" t="s">
        <v>40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</row>
    <row r="3" spans="1:19" s="5" customFormat="1" ht="100.5" customHeight="1">
      <c r="A3" s="34"/>
      <c r="B3" s="35"/>
      <c r="C3" s="35"/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 t="s">
        <v>32</v>
      </c>
      <c r="K3" s="4" t="s">
        <v>33</v>
      </c>
      <c r="L3" s="4" t="s">
        <v>34</v>
      </c>
      <c r="M3" s="4" t="s">
        <v>35</v>
      </c>
      <c r="N3" s="4" t="s">
        <v>36</v>
      </c>
      <c r="O3" s="4" t="s">
        <v>37</v>
      </c>
      <c r="P3" s="4" t="s">
        <v>38</v>
      </c>
      <c r="Q3" s="1" t="s">
        <v>3</v>
      </c>
      <c r="R3" s="1" t="s">
        <v>4</v>
      </c>
      <c r="S3" s="1" t="s">
        <v>5</v>
      </c>
    </row>
    <row r="4" spans="1:19" s="9" customFormat="1" ht="39.6" customHeight="1">
      <c r="A4" s="6" t="s">
        <v>17</v>
      </c>
      <c r="B4" s="31" t="s">
        <v>18</v>
      </c>
      <c r="C4" s="8" t="s">
        <v>6</v>
      </c>
      <c r="D4" s="8">
        <v>1</v>
      </c>
      <c r="E4" s="8">
        <v>1</v>
      </c>
      <c r="F4" s="8">
        <v>1</v>
      </c>
      <c r="G4" s="8">
        <v>1</v>
      </c>
      <c r="H4" s="8">
        <v>1</v>
      </c>
      <c r="I4" s="8">
        <v>1</v>
      </c>
      <c r="J4" s="8">
        <v>1</v>
      </c>
      <c r="K4" s="8">
        <v>1</v>
      </c>
      <c r="L4" s="8">
        <v>1</v>
      </c>
      <c r="M4" s="8">
        <v>1</v>
      </c>
      <c r="N4" s="8">
        <v>1</v>
      </c>
      <c r="O4" s="8">
        <v>1</v>
      </c>
      <c r="P4" s="8">
        <v>1</v>
      </c>
      <c r="Q4" s="8">
        <f t="shared" ref="Q4:Q15" si="0">SUM(D4:P4)</f>
        <v>13</v>
      </c>
      <c r="R4" s="8">
        <v>1000</v>
      </c>
      <c r="S4" s="8">
        <f>Q4*R4</f>
        <v>13000</v>
      </c>
    </row>
    <row r="5" spans="1:19" s="9" customFormat="1" ht="39.6" customHeight="1">
      <c r="A5" s="10">
        <f>+A4+1</f>
        <v>2</v>
      </c>
      <c r="B5" s="31" t="s">
        <v>20</v>
      </c>
      <c r="C5" s="8" t="s">
        <v>6</v>
      </c>
      <c r="D5" s="8">
        <v>1</v>
      </c>
      <c r="E5" s="8">
        <v>1</v>
      </c>
      <c r="F5" s="8">
        <v>1</v>
      </c>
      <c r="G5" s="8">
        <v>1</v>
      </c>
      <c r="H5" s="8">
        <v>1</v>
      </c>
      <c r="I5" s="8">
        <v>1</v>
      </c>
      <c r="J5" s="8">
        <v>1</v>
      </c>
      <c r="K5" s="8">
        <v>1</v>
      </c>
      <c r="L5" s="8">
        <v>1</v>
      </c>
      <c r="M5" s="8">
        <v>1</v>
      </c>
      <c r="N5" s="8">
        <v>1</v>
      </c>
      <c r="O5" s="8">
        <v>1</v>
      </c>
      <c r="P5" s="8">
        <v>1</v>
      </c>
      <c r="Q5" s="8">
        <f t="shared" si="0"/>
        <v>13</v>
      </c>
      <c r="R5" s="11">
        <v>2000</v>
      </c>
      <c r="S5" s="8">
        <f t="shared" ref="S5:S9" si="1">Q5*R5</f>
        <v>26000</v>
      </c>
    </row>
    <row r="6" spans="1:19" s="9" customFormat="1" ht="39.6" customHeight="1">
      <c r="A6" s="10">
        <f t="shared" ref="A6:A15" si="2">+A5+1</f>
        <v>3</v>
      </c>
      <c r="B6" s="7" t="s">
        <v>19</v>
      </c>
      <c r="C6" s="8" t="s">
        <v>6</v>
      </c>
      <c r="D6" s="8">
        <v>1</v>
      </c>
      <c r="E6" s="8">
        <v>1</v>
      </c>
      <c r="F6" s="8">
        <v>1</v>
      </c>
      <c r="G6" s="8">
        <v>1</v>
      </c>
      <c r="H6" s="8">
        <v>1</v>
      </c>
      <c r="I6" s="8">
        <v>1</v>
      </c>
      <c r="J6" s="8">
        <v>1</v>
      </c>
      <c r="K6" s="8">
        <v>1</v>
      </c>
      <c r="L6" s="8">
        <v>1</v>
      </c>
      <c r="M6" s="8">
        <v>1</v>
      </c>
      <c r="N6" s="8">
        <v>1</v>
      </c>
      <c r="O6" s="8">
        <v>1</v>
      </c>
      <c r="P6" s="8">
        <v>1</v>
      </c>
      <c r="Q6" s="8">
        <f t="shared" si="0"/>
        <v>13</v>
      </c>
      <c r="R6" s="11">
        <v>1500</v>
      </c>
      <c r="S6" s="8">
        <f t="shared" si="1"/>
        <v>19500</v>
      </c>
    </row>
    <row r="7" spans="1:19" s="9" customFormat="1" ht="39.6" customHeight="1">
      <c r="A7" s="10">
        <f t="shared" si="2"/>
        <v>4</v>
      </c>
      <c r="B7" s="7" t="s">
        <v>10</v>
      </c>
      <c r="C7" s="8" t="s">
        <v>8</v>
      </c>
      <c r="D7" s="8">
        <f>3*4</f>
        <v>12</v>
      </c>
      <c r="E7" s="8">
        <f t="shared" ref="E7:K7" si="3">3*4</f>
        <v>12</v>
      </c>
      <c r="F7" s="8">
        <f t="shared" si="3"/>
        <v>12</v>
      </c>
      <c r="G7" s="8">
        <f t="shared" si="3"/>
        <v>12</v>
      </c>
      <c r="H7" s="8">
        <f t="shared" si="3"/>
        <v>12</v>
      </c>
      <c r="I7" s="8">
        <v>4</v>
      </c>
      <c r="J7" s="8">
        <f t="shared" si="3"/>
        <v>12</v>
      </c>
      <c r="K7" s="8">
        <f t="shared" si="3"/>
        <v>12</v>
      </c>
      <c r="L7" s="8">
        <f>4*4</f>
        <v>16</v>
      </c>
      <c r="M7" s="8">
        <f>6*4</f>
        <v>24</v>
      </c>
      <c r="N7" s="8">
        <f>3*4</f>
        <v>12</v>
      </c>
      <c r="O7" s="8">
        <f>4*4</f>
        <v>16</v>
      </c>
      <c r="P7" s="8">
        <v>12</v>
      </c>
      <c r="Q7" s="8">
        <f t="shared" si="0"/>
        <v>168</v>
      </c>
      <c r="R7" s="8">
        <v>280</v>
      </c>
      <c r="S7" s="8">
        <f t="shared" si="1"/>
        <v>47040</v>
      </c>
    </row>
    <row r="8" spans="1:19" s="9" customFormat="1" ht="39.6" customHeight="1">
      <c r="A8" s="10">
        <f t="shared" si="2"/>
        <v>5</v>
      </c>
      <c r="B8" s="7" t="s">
        <v>11</v>
      </c>
      <c r="C8" s="8" t="s">
        <v>8</v>
      </c>
      <c r="D8" s="8">
        <v>4</v>
      </c>
      <c r="E8" s="8">
        <v>6</v>
      </c>
      <c r="F8" s="8">
        <v>7</v>
      </c>
      <c r="G8" s="8">
        <v>7</v>
      </c>
      <c r="H8" s="8">
        <v>8</v>
      </c>
      <c r="I8" s="8">
        <v>2</v>
      </c>
      <c r="J8" s="8">
        <v>8</v>
      </c>
      <c r="K8" s="8">
        <v>8</v>
      </c>
      <c r="L8" s="8">
        <v>6</v>
      </c>
      <c r="M8" s="8">
        <v>6</v>
      </c>
      <c r="N8" s="8">
        <v>4</v>
      </c>
      <c r="O8" s="8">
        <v>6</v>
      </c>
      <c r="P8" s="8">
        <v>5</v>
      </c>
      <c r="Q8" s="8">
        <f t="shared" si="0"/>
        <v>77</v>
      </c>
      <c r="R8" s="8">
        <v>120</v>
      </c>
      <c r="S8" s="8">
        <f t="shared" si="1"/>
        <v>9240</v>
      </c>
    </row>
    <row r="9" spans="1:19" s="9" customFormat="1" ht="39.6" customHeight="1">
      <c r="A9" s="10">
        <f t="shared" si="2"/>
        <v>6</v>
      </c>
      <c r="B9" s="7" t="s">
        <v>21</v>
      </c>
      <c r="C9" s="8" t="s">
        <v>7</v>
      </c>
      <c r="D9" s="30">
        <v>56</v>
      </c>
      <c r="E9" s="8">
        <v>30</v>
      </c>
      <c r="F9" s="8">
        <v>20</v>
      </c>
      <c r="G9" s="8">
        <v>20</v>
      </c>
      <c r="H9" s="8">
        <v>20</v>
      </c>
      <c r="I9" s="8">
        <v>0</v>
      </c>
      <c r="J9" s="8">
        <v>0</v>
      </c>
      <c r="K9" s="8">
        <v>0</v>
      </c>
      <c r="L9" s="8">
        <v>40</v>
      </c>
      <c r="M9" s="8">
        <v>40</v>
      </c>
      <c r="N9" s="8"/>
      <c r="O9" s="8"/>
      <c r="P9" s="8"/>
      <c r="Q9" s="8">
        <f t="shared" si="0"/>
        <v>226</v>
      </c>
      <c r="R9" s="8">
        <v>180</v>
      </c>
      <c r="S9" s="8">
        <f t="shared" si="1"/>
        <v>40680</v>
      </c>
    </row>
    <row r="10" spans="1:19" s="14" customFormat="1" ht="39.6" customHeight="1">
      <c r="A10" s="10">
        <f t="shared" si="2"/>
        <v>7</v>
      </c>
      <c r="B10" s="12" t="s">
        <v>22</v>
      </c>
      <c r="C10" s="13" t="s">
        <v>7</v>
      </c>
      <c r="D10" s="30">
        <v>100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8">
        <f t="shared" si="0"/>
        <v>100</v>
      </c>
      <c r="R10" s="13">
        <v>20</v>
      </c>
      <c r="S10" s="13">
        <f t="shared" ref="S10:S16" si="4">Q10*R10</f>
        <v>2000</v>
      </c>
    </row>
    <row r="11" spans="1:19" s="14" customFormat="1" ht="39.6" customHeight="1">
      <c r="A11" s="10">
        <f t="shared" si="2"/>
        <v>8</v>
      </c>
      <c r="B11" s="12" t="s">
        <v>24</v>
      </c>
      <c r="C11" s="13" t="s">
        <v>7</v>
      </c>
      <c r="D11" s="30">
        <v>100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8">
        <f t="shared" si="0"/>
        <v>100</v>
      </c>
      <c r="R11" s="13">
        <v>180</v>
      </c>
      <c r="S11" s="13">
        <f t="shared" si="4"/>
        <v>18000</v>
      </c>
    </row>
    <row r="12" spans="1:19" s="14" customFormat="1" ht="39.6" customHeight="1">
      <c r="A12" s="10">
        <f t="shared" si="2"/>
        <v>9</v>
      </c>
      <c r="B12" s="12" t="s">
        <v>23</v>
      </c>
      <c r="C12" s="13" t="s">
        <v>8</v>
      </c>
      <c r="D12" s="30">
        <v>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8">
        <f t="shared" si="0"/>
        <v>1</v>
      </c>
      <c r="R12" s="13">
        <v>500</v>
      </c>
      <c r="S12" s="13">
        <f t="shared" si="4"/>
        <v>500</v>
      </c>
    </row>
    <row r="13" spans="1:19" s="14" customFormat="1" ht="39.6" customHeight="1">
      <c r="A13" s="10">
        <f t="shared" si="2"/>
        <v>10</v>
      </c>
      <c r="B13" s="12" t="s">
        <v>25</v>
      </c>
      <c r="C13" s="13" t="s">
        <v>9</v>
      </c>
      <c r="D13" s="30">
        <v>4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8">
        <f t="shared" si="0"/>
        <v>4</v>
      </c>
      <c r="R13" s="13">
        <v>120</v>
      </c>
      <c r="S13" s="13">
        <f t="shared" si="4"/>
        <v>480</v>
      </c>
    </row>
    <row r="14" spans="1:19" s="5" customFormat="1" ht="39.6" customHeight="1">
      <c r="A14" s="10">
        <f t="shared" si="2"/>
        <v>11</v>
      </c>
      <c r="B14" s="15" t="s">
        <v>12</v>
      </c>
      <c r="C14" s="16" t="s">
        <v>7</v>
      </c>
      <c r="D14" s="16">
        <f>120*3</f>
        <v>360</v>
      </c>
      <c r="E14" s="16">
        <f t="shared" ref="E14:K14" si="5">120*3</f>
        <v>360</v>
      </c>
      <c r="F14" s="16">
        <f t="shared" si="5"/>
        <v>360</v>
      </c>
      <c r="G14" s="16">
        <f t="shared" si="5"/>
        <v>360</v>
      </c>
      <c r="H14" s="16">
        <f t="shared" si="5"/>
        <v>360</v>
      </c>
      <c r="I14" s="16">
        <f>120</f>
        <v>120</v>
      </c>
      <c r="J14" s="16">
        <f t="shared" si="5"/>
        <v>360</v>
      </c>
      <c r="K14" s="16">
        <f t="shared" si="5"/>
        <v>360</v>
      </c>
      <c r="L14" s="16">
        <f>120*4</f>
        <v>480</v>
      </c>
      <c r="M14" s="16">
        <f>120*6</f>
        <v>720</v>
      </c>
      <c r="N14" s="16">
        <f>120*3</f>
        <v>360</v>
      </c>
      <c r="O14" s="16">
        <f>120*4</f>
        <v>480</v>
      </c>
      <c r="P14" s="16">
        <f>120*3</f>
        <v>360</v>
      </c>
      <c r="Q14" s="8">
        <f t="shared" si="0"/>
        <v>5040</v>
      </c>
      <c r="R14" s="17">
        <v>15</v>
      </c>
      <c r="S14" s="16">
        <f t="shared" si="4"/>
        <v>75600</v>
      </c>
    </row>
    <row r="15" spans="1:19" s="5" customFormat="1" ht="39.6" customHeight="1">
      <c r="A15" s="10">
        <f t="shared" si="2"/>
        <v>12</v>
      </c>
      <c r="B15" s="15" t="s">
        <v>13</v>
      </c>
      <c r="C15" s="16" t="s">
        <v>7</v>
      </c>
      <c r="D15" s="16">
        <f>56*3</f>
        <v>168</v>
      </c>
      <c r="E15" s="16">
        <f t="shared" ref="E15:K15" si="6">56*3</f>
        <v>168</v>
      </c>
      <c r="F15" s="16">
        <f t="shared" si="6"/>
        <v>168</v>
      </c>
      <c r="G15" s="16">
        <f t="shared" si="6"/>
        <v>168</v>
      </c>
      <c r="H15" s="16">
        <f t="shared" si="6"/>
        <v>168</v>
      </c>
      <c r="I15" s="16">
        <f>56</f>
        <v>56</v>
      </c>
      <c r="J15" s="16">
        <f t="shared" si="6"/>
        <v>168</v>
      </c>
      <c r="K15" s="16">
        <f t="shared" si="6"/>
        <v>168</v>
      </c>
      <c r="L15" s="16">
        <f>56*4</f>
        <v>224</v>
      </c>
      <c r="M15" s="16">
        <f>56*6</f>
        <v>336</v>
      </c>
      <c r="N15" s="16">
        <f>56*3</f>
        <v>168</v>
      </c>
      <c r="O15" s="16">
        <f>56*4</f>
        <v>224</v>
      </c>
      <c r="P15" s="16">
        <f>56*3</f>
        <v>168</v>
      </c>
      <c r="Q15" s="8">
        <f t="shared" si="0"/>
        <v>2352</v>
      </c>
      <c r="R15" s="17">
        <v>15</v>
      </c>
      <c r="S15" s="16">
        <f t="shared" si="4"/>
        <v>35280</v>
      </c>
    </row>
    <row r="16" spans="1:19" s="5" customFormat="1" ht="39.6" customHeight="1">
      <c r="A16" s="10">
        <v>13</v>
      </c>
      <c r="B16" s="15" t="s">
        <v>42</v>
      </c>
      <c r="C16" s="16" t="s">
        <v>39</v>
      </c>
      <c r="D16" s="16">
        <v>34</v>
      </c>
      <c r="E16" s="16">
        <v>34</v>
      </c>
      <c r="F16" s="16">
        <v>34</v>
      </c>
      <c r="G16" s="16">
        <v>34</v>
      </c>
      <c r="H16" s="16">
        <v>34</v>
      </c>
      <c r="I16" s="16">
        <v>20</v>
      </c>
      <c r="J16" s="16">
        <v>34</v>
      </c>
      <c r="K16" s="16">
        <v>34</v>
      </c>
      <c r="L16" s="16">
        <v>60</v>
      </c>
      <c r="M16" s="16">
        <v>60</v>
      </c>
      <c r="N16" s="16">
        <v>34</v>
      </c>
      <c r="O16" s="16">
        <v>50</v>
      </c>
      <c r="P16" s="16">
        <v>40</v>
      </c>
      <c r="Q16" s="8">
        <f>D16+E16+F16+G16+H16+I16+J16+K16+L16+M16+N16</f>
        <v>412</v>
      </c>
      <c r="R16" s="17">
        <v>120</v>
      </c>
      <c r="S16" s="16">
        <f t="shared" si="4"/>
        <v>49440</v>
      </c>
    </row>
    <row r="17" spans="1:19" s="21" customFormat="1" ht="23.25" customHeight="1">
      <c r="A17" s="18"/>
      <c r="B17" s="19" t="s">
        <v>14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>
        <f>SUM(S4:S16)</f>
        <v>336760</v>
      </c>
    </row>
    <row r="18" spans="1:19" s="21" customFormat="1" ht="25.2" customHeight="1">
      <c r="A18" s="22"/>
      <c r="B18" s="23" t="s">
        <v>15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>
        <f>0.2*S17</f>
        <v>67352</v>
      </c>
    </row>
    <row r="19" spans="1:19" s="21" customFormat="1" ht="24.75" customHeight="1">
      <c r="A19" s="25"/>
      <c r="B19" s="26" t="s">
        <v>16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8"/>
      <c r="R19" s="28"/>
      <c r="S19" s="29">
        <f>S17+S18</f>
        <v>404112</v>
      </c>
    </row>
    <row r="24" spans="1:19">
      <c r="G24" s="3">
        <f>400/5</f>
        <v>80</v>
      </c>
    </row>
  </sheetData>
  <mergeCells count="5">
    <mergeCell ref="B1:S1"/>
    <mergeCell ref="A2:A3"/>
    <mergeCell ref="B2:B3"/>
    <mergeCell ref="C2:C3"/>
    <mergeCell ref="D2:P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 60J-INV-2026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2026-07-07T13:52:17Z</cp:lastPrinted>
  <dcterms:created xsi:type="dcterms:W3CDTF">2026-07-06T15:35:44Z</dcterms:created>
  <dcterms:modified xsi:type="dcterms:W3CDTF">2026-07-13T09:42:06Z</dcterms:modified>
</cp:coreProperties>
</file>