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915" firstSheet="2" activeTab="2"/>
  </bookViews>
  <sheets>
    <sheet name="ACIERS FONDATION" sheetId="4" state="hidden" r:id="rId1"/>
    <sheet name="ACIERS ELEVATION" sheetId="5" state="hidden" r:id="rId2"/>
    <sheet name="BPDE" sheetId="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</externalReferences>
  <definedNames>
    <definedName name="\A" localSheetId="1">#REF!</definedName>
    <definedName name="\A" localSheetId="2">#REF!</definedName>
    <definedName name="\A">#REF!</definedName>
    <definedName name="\B" localSheetId="1">#REF!</definedName>
    <definedName name="\B" localSheetId="2">#REF!</definedName>
    <definedName name="\B">#REF!</definedName>
    <definedName name="\C" localSheetId="1">#REF!</definedName>
    <definedName name="\C" localSheetId="2">#REF!</definedName>
    <definedName name="\C">#REF!</definedName>
    <definedName name="______\A" localSheetId="2">#REF!</definedName>
    <definedName name="______\A">#REF!</definedName>
    <definedName name="______\B" localSheetId="2">#REF!</definedName>
    <definedName name="______\B">#REF!</definedName>
    <definedName name="______\C" localSheetId="2">#REF!</definedName>
    <definedName name="______\C">#REF!</definedName>
    <definedName name="_________________maj4">[1]etan!$T$7</definedName>
    <definedName name="_________________TO1">'[2] T.VOIRIE'!$H$104</definedName>
    <definedName name="_________________TO10">[3]DIVERS!$G$65</definedName>
    <definedName name="_________________TO11">[3]DIVERS!$G$68</definedName>
    <definedName name="_________________TO12">[3]DIVERS!$G$74</definedName>
    <definedName name="_________________TO13">[3]DIVERS!$G$79</definedName>
    <definedName name="_________________TO2">'[3] T.VOIRIE'!$I$104</definedName>
    <definedName name="_________________TO20">'[3]Situ N°1'!$G$74</definedName>
    <definedName name="_________________To21">[3]Récap!$G$13</definedName>
    <definedName name="_________________TO3">'[3] T.VOIRIE'!$J$104</definedName>
    <definedName name="_________________TO4">'[3] T.VOIRIE'!$K$104</definedName>
    <definedName name="_________________TO5">'[3] T.VOIRIE'!$L$104</definedName>
    <definedName name="_________________TO6">[3]DIVERS!$G$20</definedName>
    <definedName name="_________________TO7">[3]DIVERS!$G$23</definedName>
    <definedName name="_________________TO8">[3]DIVERS!$G$47</definedName>
    <definedName name="_________________TO9">[3]DIVERS!$G$62</definedName>
    <definedName name="________________maj4">[1]etan!$T$7</definedName>
    <definedName name="_______________maj4">[1]etan!$T$7</definedName>
    <definedName name="_______________TO1">'[4] T.VOIRIE'!$H$104</definedName>
    <definedName name="_______________TO10">[5]DIVERS!$G$65</definedName>
    <definedName name="_______________TO11">[5]DIVERS!$G$68</definedName>
    <definedName name="_______________TO12">[5]DIVERS!$G$74</definedName>
    <definedName name="_______________TO13">[5]DIVERS!$G$79</definedName>
    <definedName name="_______________TO2">'[5] T.VOIRIE'!$I$104</definedName>
    <definedName name="_______________TO20">'[5]Situ N°1'!$G$74</definedName>
    <definedName name="_______________To21">[5]Récap!$G$13</definedName>
    <definedName name="_______________TO3">'[5] T.VOIRIE'!$J$104</definedName>
    <definedName name="_______________TO4">'[5] T.VOIRIE'!$K$104</definedName>
    <definedName name="_______________TO5">'[5] T.VOIRIE'!$L$104</definedName>
    <definedName name="_______________TO6">[5]DIVERS!$G$20</definedName>
    <definedName name="_______________TO7">[5]DIVERS!$G$23</definedName>
    <definedName name="_______________TO8">[5]DIVERS!$G$47</definedName>
    <definedName name="_______________TO9">[5]DIVERS!$G$62</definedName>
    <definedName name="______________maj4">[1]etan!$T$7</definedName>
    <definedName name="______________TO1">'[4] T.VOIRIE'!$H$104</definedName>
    <definedName name="______________TO10">[5]DIVERS!$G$65</definedName>
    <definedName name="______________TO11">[5]DIVERS!$G$68</definedName>
    <definedName name="______________TO12">[5]DIVERS!$G$74</definedName>
    <definedName name="______________TO13">[5]DIVERS!$G$79</definedName>
    <definedName name="______________TO2">'[5] T.VOIRIE'!$I$104</definedName>
    <definedName name="______________TO20">'[5]Situ N°1'!$G$74</definedName>
    <definedName name="______________To21">[5]Récap!$G$13</definedName>
    <definedName name="______________TO3">'[5] T.VOIRIE'!$J$104</definedName>
    <definedName name="______________TO4">'[5] T.VOIRIE'!$K$104</definedName>
    <definedName name="______________TO5">'[5] T.VOIRIE'!$L$104</definedName>
    <definedName name="______________TO6">[5]DIVERS!$G$20</definedName>
    <definedName name="______________TO7">[5]DIVERS!$G$23</definedName>
    <definedName name="______________TO8">[5]DIVERS!$G$47</definedName>
    <definedName name="______________TO9">[5]DIVERS!$G$62</definedName>
    <definedName name="_____________maj4">[1]etan!$T$7</definedName>
    <definedName name="_____________TO1">'[4] T.VOIRIE'!$H$104</definedName>
    <definedName name="_____________TO10">[5]DIVERS!$G$65</definedName>
    <definedName name="_____________TO11">[5]DIVERS!$G$68</definedName>
    <definedName name="_____________TO12">[5]DIVERS!$G$74</definedName>
    <definedName name="_____________TO13">[5]DIVERS!$G$79</definedName>
    <definedName name="_____________TO2">'[5] T.VOIRIE'!$I$104</definedName>
    <definedName name="_____________TO20">'[5]Situ N°1'!$G$74</definedName>
    <definedName name="_____________To21">[5]Récap!$G$13</definedName>
    <definedName name="_____________TO3">'[5] T.VOIRIE'!$J$104</definedName>
    <definedName name="_____________TO4">'[5] T.VOIRIE'!$K$104</definedName>
    <definedName name="_____________TO5">'[5] T.VOIRIE'!$L$104</definedName>
    <definedName name="_____________TO6">[5]DIVERS!$G$20</definedName>
    <definedName name="_____________TO7">[5]DIVERS!$G$23</definedName>
    <definedName name="_____________TO8">[5]DIVERS!$G$47</definedName>
    <definedName name="_____________TO9">[5]DIVERS!$G$62</definedName>
    <definedName name="____________maj4">[1]etan!$T$7</definedName>
    <definedName name="____________TO1">'[4] T.VOIRIE'!$H$104</definedName>
    <definedName name="____________TO10">[5]DIVERS!$G$65</definedName>
    <definedName name="____________TO11">[5]DIVERS!$G$68</definedName>
    <definedName name="____________TO12">[5]DIVERS!$G$74</definedName>
    <definedName name="____________TO13">[5]DIVERS!$G$79</definedName>
    <definedName name="____________TO2">'[5] T.VOIRIE'!$I$104</definedName>
    <definedName name="____________TO20">'[5]Situ N°1'!$G$74</definedName>
    <definedName name="____________To21">[5]Récap!$G$13</definedName>
    <definedName name="____________TO3">'[5] T.VOIRIE'!$J$104</definedName>
    <definedName name="____________TO4">'[5] T.VOIRIE'!$K$104</definedName>
    <definedName name="____________TO5">'[5] T.VOIRIE'!$L$104</definedName>
    <definedName name="____________TO6">[5]DIVERS!$G$20</definedName>
    <definedName name="____________TO7">[5]DIVERS!$G$23</definedName>
    <definedName name="____________TO8">[5]DIVERS!$G$47</definedName>
    <definedName name="____________TO9">[5]DIVERS!$G$62</definedName>
    <definedName name="___________maj4">[1]etan!$T$7</definedName>
    <definedName name="___________TO1">'[4] T.VOIRIE'!$H$104</definedName>
    <definedName name="___________TO10">[5]DIVERS!$G$65</definedName>
    <definedName name="___________TO11">[5]DIVERS!$G$68</definedName>
    <definedName name="___________TO12">[5]DIVERS!$G$74</definedName>
    <definedName name="___________TO13">[5]DIVERS!$G$79</definedName>
    <definedName name="___________TO2">'[5] T.VOIRIE'!$I$104</definedName>
    <definedName name="___________TO20">'[5]Situ N°1'!$G$74</definedName>
    <definedName name="___________To21">[5]Récap!$G$13</definedName>
    <definedName name="___________TO3">'[5] T.VOIRIE'!$J$104</definedName>
    <definedName name="___________TO4">'[5] T.VOIRIE'!$K$104</definedName>
    <definedName name="___________TO5">'[5] T.VOIRIE'!$L$104</definedName>
    <definedName name="___________TO6">[5]DIVERS!$G$20</definedName>
    <definedName name="___________TO7">[5]DIVERS!$G$23</definedName>
    <definedName name="___________TO8">[5]DIVERS!$G$47</definedName>
    <definedName name="___________TO9">[5]DIVERS!$G$62</definedName>
    <definedName name="__________maj4">[1]etan!$T$7</definedName>
    <definedName name="__________TO1">'[4] T.VOIRIE'!$H$104</definedName>
    <definedName name="__________TO10">[5]DIVERS!$G$65</definedName>
    <definedName name="__________TO11">[5]DIVERS!$G$68</definedName>
    <definedName name="__________TO12">[5]DIVERS!$G$74</definedName>
    <definedName name="__________TO13">[5]DIVERS!$G$79</definedName>
    <definedName name="__________TO2">'[5] T.VOIRIE'!$I$104</definedName>
    <definedName name="__________TO20">'[5]Situ N°1'!$G$74</definedName>
    <definedName name="__________To21">[5]Récap!$G$13</definedName>
    <definedName name="__________TO3">'[5] T.VOIRIE'!$J$104</definedName>
    <definedName name="__________TO4">'[5] T.VOIRIE'!$K$104</definedName>
    <definedName name="__________TO5">'[5] T.VOIRIE'!$L$104</definedName>
    <definedName name="__________TO6">[5]DIVERS!$G$20</definedName>
    <definedName name="__________TO7">[5]DIVERS!$G$23</definedName>
    <definedName name="__________TO8">[5]DIVERS!$G$47</definedName>
    <definedName name="__________TO9">[5]DIVERS!$G$62</definedName>
    <definedName name="_________maj4">[1]etan!$T$7</definedName>
    <definedName name="_________TO1">'[4] T.VOIRIE'!$H$104</definedName>
    <definedName name="_________TO10">[5]DIVERS!$G$65</definedName>
    <definedName name="_________TO11">[5]DIVERS!$G$68</definedName>
    <definedName name="_________TO12">[5]DIVERS!$G$74</definedName>
    <definedName name="_________TO13">[5]DIVERS!$G$79</definedName>
    <definedName name="_________TO2">'[5] T.VOIRIE'!$I$104</definedName>
    <definedName name="_________TO20">'[5]Situ N°1'!$G$74</definedName>
    <definedName name="_________To21">[5]Récap!$G$13</definedName>
    <definedName name="_________TO3">'[5] T.VOIRIE'!$J$104</definedName>
    <definedName name="_________TO4">'[5] T.VOIRIE'!$K$104</definedName>
    <definedName name="_________TO5">'[5] T.VOIRIE'!$L$104</definedName>
    <definedName name="_________TO6">[5]DIVERS!$G$20</definedName>
    <definedName name="_________TO7">[5]DIVERS!$G$23</definedName>
    <definedName name="_________TO8">[5]DIVERS!$G$47</definedName>
    <definedName name="_________TO9">[5]DIVERS!$G$62</definedName>
    <definedName name="________maj4">[1]etan!$T$7</definedName>
    <definedName name="________TO1">'[4] T.VOIRIE'!$H$104</definedName>
    <definedName name="________TO10">[5]DIVERS!$G$65</definedName>
    <definedName name="________TO11">[5]DIVERS!$G$68</definedName>
    <definedName name="________TO12">[5]DIVERS!$G$74</definedName>
    <definedName name="________TO13">[5]DIVERS!$G$79</definedName>
    <definedName name="________TO2">'[5] T.VOIRIE'!$I$104</definedName>
    <definedName name="________TO20">'[5]Situ N°1'!$G$74</definedName>
    <definedName name="________To21">[5]Récap!$G$13</definedName>
    <definedName name="________TO3">'[5] T.VOIRIE'!$J$104</definedName>
    <definedName name="________TO4">'[5] T.VOIRIE'!$K$104</definedName>
    <definedName name="________TO5">'[5] T.VOIRIE'!$L$104</definedName>
    <definedName name="________TO6">[5]DIVERS!$G$20</definedName>
    <definedName name="________TO7">[5]DIVERS!$G$23</definedName>
    <definedName name="________TO8">[5]DIVERS!$G$47</definedName>
    <definedName name="________TO9">[5]DIVERS!$G$62</definedName>
    <definedName name="_______dec2" localSheetId="2">#REF!</definedName>
    <definedName name="_______dec2">#REF!</definedName>
    <definedName name="_______dec3" localSheetId="2">#REF!</definedName>
    <definedName name="_______dec3">#REF!</definedName>
    <definedName name="_______dee2" localSheetId="2">#REF!</definedName>
    <definedName name="_______dee2">#REF!</definedName>
    <definedName name="_______dee3" localSheetId="2">#REF!</definedName>
    <definedName name="_______dee3">#REF!</definedName>
    <definedName name="_______maj4">[1]etan!$T$7</definedName>
    <definedName name="_______TO1">'[4] T.VOIRIE'!$H$104</definedName>
    <definedName name="_______TO10">[5]DIVERS!$G$65</definedName>
    <definedName name="_______TO11">[5]DIVERS!$G$68</definedName>
    <definedName name="_______TO12">[5]DIVERS!$G$74</definedName>
    <definedName name="_______TO13">[5]DIVERS!$G$79</definedName>
    <definedName name="_______TO2">'[5] T.VOIRIE'!$I$104</definedName>
    <definedName name="_______TO20">'[5]Situ N°1'!$G$74</definedName>
    <definedName name="_______To21">[5]Récap!$G$13</definedName>
    <definedName name="_______TO3">'[5] T.VOIRIE'!$J$104</definedName>
    <definedName name="_______TO4">'[5] T.VOIRIE'!$K$104</definedName>
    <definedName name="_______TO5">'[5] T.VOIRIE'!$L$104</definedName>
    <definedName name="_______TO6">[5]DIVERS!$G$20</definedName>
    <definedName name="_______TO7">[5]DIVERS!$G$23</definedName>
    <definedName name="_______TO8">[5]DIVERS!$G$47</definedName>
    <definedName name="_______TO9">[5]DIVERS!$G$62</definedName>
    <definedName name="______AA200600" localSheetId="2">#REF!</definedName>
    <definedName name="______AA200600">#REF!</definedName>
    <definedName name="______AAA200600" localSheetId="2">#REF!</definedName>
    <definedName name="______AAA200600">#REF!</definedName>
    <definedName name="______maj4">[1]etan!$T$7</definedName>
    <definedName name="______R" localSheetId="1">[6]AN2!#REF!</definedName>
    <definedName name="______R" localSheetId="0">[6]AN2!#REF!</definedName>
    <definedName name="______R" localSheetId="2">[7]AN2!#REF!</definedName>
    <definedName name="______R">[8]AN2!#REF!</definedName>
    <definedName name="______TO1">'[4] T.VOIRIE'!$H$104</definedName>
    <definedName name="______TO10">[5]DIVERS!$G$65</definedName>
    <definedName name="______TO11">[5]DIVERS!$G$68</definedName>
    <definedName name="______TO12">[5]DIVERS!$G$74</definedName>
    <definedName name="______TO13">[5]DIVERS!$G$79</definedName>
    <definedName name="______TO2">'[5] T.VOIRIE'!$I$104</definedName>
    <definedName name="______TO20">'[5]Situ N°1'!$G$74</definedName>
    <definedName name="______To21">[5]Récap!$G$13</definedName>
    <definedName name="______TO3">'[5] T.VOIRIE'!$J$104</definedName>
    <definedName name="______TO4">'[5] T.VOIRIE'!$K$104</definedName>
    <definedName name="______TO5">'[5] T.VOIRIE'!$L$104</definedName>
    <definedName name="______TO6">[5]DIVERS!$G$20</definedName>
    <definedName name="______TO7">[5]DIVERS!$G$23</definedName>
    <definedName name="______TO8">[5]DIVERS!$G$47</definedName>
    <definedName name="______TO9">[5]DIVERS!$G$62</definedName>
    <definedName name="_____AA200600" localSheetId="2">#REF!</definedName>
    <definedName name="_____AA200600">#REF!</definedName>
    <definedName name="_____AAA200600" localSheetId="2">#REF!</definedName>
    <definedName name="_____AAA200600">#REF!</definedName>
    <definedName name="_____dec2" localSheetId="2">#REF!</definedName>
    <definedName name="_____dec2">#REF!</definedName>
    <definedName name="_____dec3" localSheetId="2">#REF!</definedName>
    <definedName name="_____dec3">#REF!</definedName>
    <definedName name="_____dee2" localSheetId="2">#REF!</definedName>
    <definedName name="_____dee2">#REF!</definedName>
    <definedName name="_____dee3" localSheetId="2">#REF!</definedName>
    <definedName name="_____dee3">#REF!</definedName>
    <definedName name="_____IV199999" localSheetId="2">#REF!</definedName>
    <definedName name="_____IV199999">#REF!</definedName>
    <definedName name="_____IV69999" localSheetId="2">#REF!</definedName>
    <definedName name="_____IV69999">#REF!</definedName>
    <definedName name="_____IV99999" localSheetId="2">#REF!</definedName>
    <definedName name="_____IV99999">#REF!</definedName>
    <definedName name="_____IV999999" localSheetId="2">#REF!</definedName>
    <definedName name="_____IV999999">#REF!</definedName>
    <definedName name="_____maj4">[1]etan!$T$7</definedName>
    <definedName name="_____NA3" localSheetId="2">#REF!</definedName>
    <definedName name="_____NA3">#REF!</definedName>
    <definedName name="_____R" localSheetId="1">[6]AN2!#REF!</definedName>
    <definedName name="_____R" localSheetId="0">[6]AN2!#REF!</definedName>
    <definedName name="_____R" localSheetId="2">[7]AN2!#REF!</definedName>
    <definedName name="_____R">[8]AN2!#REF!</definedName>
    <definedName name="_____TO1">'[4] T.VOIRIE'!$H$104</definedName>
    <definedName name="_____TO10">[3]DIVERS!$G$65</definedName>
    <definedName name="_____TO11">[3]DIVERS!$G$68</definedName>
    <definedName name="_____TO12">[5]DIVERS!$G$74</definedName>
    <definedName name="_____TO13">[5]DIVERS!$G$79</definedName>
    <definedName name="_____TO2">'[3] T.VOIRIE'!$I$104</definedName>
    <definedName name="_____TO20">'[3]Situ N°1'!$G$74</definedName>
    <definedName name="_____To21">[3]Récap!$G$13</definedName>
    <definedName name="_____TO3">'[3] T.VOIRIE'!$J$104</definedName>
    <definedName name="_____TO4">'[3] T.VOIRIE'!$K$104</definedName>
    <definedName name="_____TO5">'[3] T.VOIRIE'!$L$104</definedName>
    <definedName name="_____TO6">[3]DIVERS!$G$20</definedName>
    <definedName name="_____TO7">[3]DIVERS!$G$23</definedName>
    <definedName name="_____TO8">[3]DIVERS!$G$47</definedName>
    <definedName name="_____TO9">[3]DIVERS!$G$62</definedName>
    <definedName name="____AA200600" localSheetId="2">#REF!</definedName>
    <definedName name="____AA200600">#REF!</definedName>
    <definedName name="____AAA200600" localSheetId="2">#REF!</definedName>
    <definedName name="____AAA200600">#REF!</definedName>
    <definedName name="____bat10" localSheetId="2">#REF!</definedName>
    <definedName name="____bat10">#REF!</definedName>
    <definedName name="____dec2" localSheetId="2">#REF!</definedName>
    <definedName name="____dec2">#REF!</definedName>
    <definedName name="____dec3" localSheetId="2">#REF!</definedName>
    <definedName name="____dec3">#REF!</definedName>
    <definedName name="____dec4" localSheetId="2">#REF!</definedName>
    <definedName name="____dec4">#REF!</definedName>
    <definedName name="____dec5" localSheetId="2">#REF!</definedName>
    <definedName name="____dec5">#REF!</definedName>
    <definedName name="____ded2" localSheetId="2">#REF!</definedName>
    <definedName name="____ded2">#REF!</definedName>
    <definedName name="____dee2" localSheetId="2">#REF!</definedName>
    <definedName name="____dee2">#REF!</definedName>
    <definedName name="____dee3" localSheetId="2">#REF!</definedName>
    <definedName name="____dee3">#REF!</definedName>
    <definedName name="____dee4" localSheetId="2">#REF!</definedName>
    <definedName name="____dee4">#REF!</definedName>
    <definedName name="____dee5" localSheetId="2">#REF!</definedName>
    <definedName name="____dee5">#REF!</definedName>
    <definedName name="____dee6" localSheetId="2">#REF!</definedName>
    <definedName name="____dee6">#REF!</definedName>
    <definedName name="____dee9" localSheetId="2">#REF!</definedName>
    <definedName name="____dee9">#REF!</definedName>
    <definedName name="____FAT2" localSheetId="2">#REF!</definedName>
    <definedName name="____FAT2">#REF!</definedName>
    <definedName name="____IV199999" localSheetId="2">#REF!</definedName>
    <definedName name="____IV199999">#REF!</definedName>
    <definedName name="____IV69999" localSheetId="2">#REF!</definedName>
    <definedName name="____IV69999">#REF!</definedName>
    <definedName name="____IV99999" localSheetId="2">#REF!</definedName>
    <definedName name="____IV99999">#REF!</definedName>
    <definedName name="____IV999999" localSheetId="2">#REF!</definedName>
    <definedName name="____IV999999">#REF!</definedName>
    <definedName name="____maj4">[1]etan!$T$7</definedName>
    <definedName name="____NA4" localSheetId="2">#REF!</definedName>
    <definedName name="____NA4">#REF!</definedName>
    <definedName name="____NA9" localSheetId="2">#REF!</definedName>
    <definedName name="____NA9">#REF!</definedName>
    <definedName name="____R" localSheetId="1">[6]AN2!#REF!</definedName>
    <definedName name="____R" localSheetId="0">[6]AN2!#REF!</definedName>
    <definedName name="____R" localSheetId="2">[7]AN2!#REF!</definedName>
    <definedName name="____R">[8]AN2!#REF!</definedName>
    <definedName name="____TO1">'[2] T.VOIRIE'!$H$104</definedName>
    <definedName name="____TO10">[3]DIVERS!$G$65</definedName>
    <definedName name="____TO11">[3]DIVERS!$G$68</definedName>
    <definedName name="____TO12">[3]DIVERS!$G$74</definedName>
    <definedName name="____TO13">[3]DIVERS!$G$79</definedName>
    <definedName name="____TO2">'[3] T.VOIRIE'!$I$104</definedName>
    <definedName name="____TO20">'[3]Situ N°1'!$G$74</definedName>
    <definedName name="____To21">[3]Récap!$G$13</definedName>
    <definedName name="____TO3">'[3] T.VOIRIE'!$J$104</definedName>
    <definedName name="____TO4">'[3] T.VOIRIE'!$K$104</definedName>
    <definedName name="____TO5">'[3] T.VOIRIE'!$L$104</definedName>
    <definedName name="____TO6">[3]DIVERS!$G$20</definedName>
    <definedName name="____TO7">[3]DIVERS!$G$23</definedName>
    <definedName name="____TO8">[3]DIVERS!$G$47</definedName>
    <definedName name="____TO9">[3]DIVERS!$G$62</definedName>
    <definedName name="___AA1">'[9]Macro-Dexterne'!$A$12</definedName>
    <definedName name="___AA200600" localSheetId="2">#REF!</definedName>
    <definedName name="___AA200600">#REF!</definedName>
    <definedName name="___AAA200600" localSheetId="2">#REF!</definedName>
    <definedName name="___AAA200600">#REF!</definedName>
    <definedName name="___deb1" localSheetId="2">#REF!</definedName>
    <definedName name="___deb1">#REF!</definedName>
    <definedName name="___dec1" localSheetId="2">#REF!</definedName>
    <definedName name="___dec1">#REF!</definedName>
    <definedName name="___dec2" localSheetId="2">#REF!</definedName>
    <definedName name="___dec2">#REF!</definedName>
    <definedName name="___dec3" localSheetId="2">#REF!</definedName>
    <definedName name="___dec3">#REF!</definedName>
    <definedName name="___dee1" localSheetId="2">#REF!</definedName>
    <definedName name="___dee1">#REF!</definedName>
    <definedName name="___dee2" localSheetId="2">#REF!</definedName>
    <definedName name="___dee2">#REF!</definedName>
    <definedName name="___dee3" localSheetId="2">#REF!</definedName>
    <definedName name="___dee3">#REF!</definedName>
    <definedName name="___IV199999" localSheetId="2">#REF!</definedName>
    <definedName name="___IV199999">#REF!</definedName>
    <definedName name="___IV69999" localSheetId="2">#REF!</definedName>
    <definedName name="___IV69999">#REF!</definedName>
    <definedName name="___IV99999" localSheetId="2">#REF!</definedName>
    <definedName name="___IV99999">#REF!</definedName>
    <definedName name="___IV999999" localSheetId="2">#REF!</definedName>
    <definedName name="___IV999999">#REF!</definedName>
    <definedName name="___LPN10">[10]linéaire!$B$70:$E$78</definedName>
    <definedName name="___LPN16">[10]linéaire!$B$79:$E$84</definedName>
    <definedName name="___maj4">[1]etan!$T$7</definedName>
    <definedName name="___NA3" localSheetId="2">#REF!</definedName>
    <definedName name="___NA3">#REF!</definedName>
    <definedName name="___R" localSheetId="1">[6]AN2!#REF!</definedName>
    <definedName name="___R" localSheetId="0">[6]AN2!#REF!</definedName>
    <definedName name="___R" localSheetId="2">[7]AN2!#REF!</definedName>
    <definedName name="___R">[8]AN2!#REF!</definedName>
    <definedName name="___ss1">'[9]Macro-Diam-interne'!$A$12</definedName>
    <definedName name="___ss2">'[9]Macro-Epaisseur'!$A$12</definedName>
    <definedName name="___ss3">'[9]Macro-Dexterne'!$A$12</definedName>
    <definedName name="___ss4">'[11]Macro-Dexterne'!$A$12</definedName>
    <definedName name="___TO1">'[2] T.VOIRIE'!$H$104</definedName>
    <definedName name="___TO10">[3]DIVERS!$G$65</definedName>
    <definedName name="___TO11">[3]DIVERS!$G$68</definedName>
    <definedName name="___TO12">[3]DIVERS!$G$74</definedName>
    <definedName name="___TO13">[3]DIVERS!$G$79</definedName>
    <definedName name="___TO2">'[3] T.VOIRIE'!$I$104</definedName>
    <definedName name="___TO20">'[3]Situ N°1'!$G$74</definedName>
    <definedName name="___To21">[3]Récap!$G$13</definedName>
    <definedName name="___TO3">'[3] T.VOIRIE'!$J$104</definedName>
    <definedName name="___TO4">'[3] T.VOIRIE'!$K$104</definedName>
    <definedName name="___TO5">'[3] T.VOIRIE'!$L$104</definedName>
    <definedName name="___TO6">[3]DIVERS!$G$20</definedName>
    <definedName name="___TO7">[3]DIVERS!$G$23</definedName>
    <definedName name="___TO8">[3]DIVERS!$G$47</definedName>
    <definedName name="___TO9">[3]DIVERS!$G$62</definedName>
    <definedName name="__1c" localSheetId="1">#REF!</definedName>
    <definedName name="__1c" localSheetId="0">#REF!</definedName>
    <definedName name="__1c" localSheetId="2">#REF!</definedName>
    <definedName name="__1c">#REF!</definedName>
    <definedName name="__1cc" localSheetId="1">#REF!</definedName>
    <definedName name="__1cc" localSheetId="0">#REF!</definedName>
    <definedName name="__1cc" localSheetId="2">#REF!</definedName>
    <definedName name="__1cc">#REF!</definedName>
    <definedName name="__AA1" localSheetId="2">'[9]Macro-Dexterne'!$A$12</definedName>
    <definedName name="__AA1">'[12]Macro-Dexterne'!$A$12</definedName>
    <definedName name="__AA200600" localSheetId="2">#REF!</definedName>
    <definedName name="__AA200600">#REF!</definedName>
    <definedName name="__AAA200600" localSheetId="2">#REF!</definedName>
    <definedName name="__AAA200600">#REF!</definedName>
    <definedName name="__abc1" localSheetId="0">'ACIERS FONDATION'!__abc1</definedName>
    <definedName name="__abc1" localSheetId="2">[13]!__abc1</definedName>
    <definedName name="__abc1">[14]!__abc1</definedName>
    <definedName name="__att25" localSheetId="0">'ACIERS FONDATION'!__att25</definedName>
    <definedName name="__att25" localSheetId="2">[13]!__att25</definedName>
    <definedName name="__att25">[14]!__att25</definedName>
    <definedName name="__bat10" localSheetId="2">#REF!</definedName>
    <definedName name="__bat10">#REF!</definedName>
    <definedName name="__bat26" localSheetId="0">'ACIERS FONDATION'!__bat26</definedName>
    <definedName name="__bat26" localSheetId="2">[13]!__bat26</definedName>
    <definedName name="__bat26">[14]!__bat26</definedName>
    <definedName name="__CAR20" localSheetId="2">[15]Fourniture!$B$58:$D$58</definedName>
    <definedName name="__CAR20">[16]Fourniture!$B$58:$D$58</definedName>
    <definedName name="__CPJ35" localSheetId="2">[15]Fourniture!$B$10:$D$10</definedName>
    <definedName name="__CPJ35">[16]Fourniture!$B$10:$D$10</definedName>
    <definedName name="__CPJ45" localSheetId="2">[15]Fourniture!$B$11:$D$11</definedName>
    <definedName name="__CPJ45">[16]Fourniture!$B$11:$D$11</definedName>
    <definedName name="__deb1" localSheetId="2">#REF!</definedName>
    <definedName name="__deb1">#REF!</definedName>
    <definedName name="__dec1" localSheetId="2">#REF!</definedName>
    <definedName name="__dec1">#REF!</definedName>
    <definedName name="__dec2" localSheetId="2">#REF!</definedName>
    <definedName name="__dec2">#REF!</definedName>
    <definedName name="__dec3" localSheetId="2">#REF!</definedName>
    <definedName name="__dec3">#REF!</definedName>
    <definedName name="__dec4" localSheetId="2">#REF!</definedName>
    <definedName name="__dec4">#REF!</definedName>
    <definedName name="__dec5" localSheetId="2">#REF!</definedName>
    <definedName name="__dec5">#REF!</definedName>
    <definedName name="__ded2" localSheetId="2">#REF!</definedName>
    <definedName name="__ded2">#REF!</definedName>
    <definedName name="__dee1" localSheetId="2">#REF!</definedName>
    <definedName name="__dee1">#REF!</definedName>
    <definedName name="__dee2" localSheetId="2">#REF!</definedName>
    <definedName name="__dee2">#REF!</definedName>
    <definedName name="__dee3" localSheetId="2">#REF!</definedName>
    <definedName name="__dee3">#REF!</definedName>
    <definedName name="__dee4" localSheetId="2">#REF!</definedName>
    <definedName name="__dee4">#REF!</definedName>
    <definedName name="__dee5" localSheetId="2">#REF!</definedName>
    <definedName name="__dee5">#REF!</definedName>
    <definedName name="__dee6" localSheetId="2">#REF!</definedName>
    <definedName name="__dee6">#REF!</definedName>
    <definedName name="__dee9" localSheetId="2">#REF!</definedName>
    <definedName name="__dee9">#REF!</definedName>
    <definedName name="__FAT2" localSheetId="2">#REF!</definedName>
    <definedName name="__FAT2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localSheetId="2" hidden="1">#REF!</definedName>
    <definedName name="__IntlFixupTable" hidden="1">#REF!</definedName>
    <definedName name="__IV199999" localSheetId="2">#REF!</definedName>
    <definedName name="__IV199999">#REF!</definedName>
    <definedName name="__IV69999" localSheetId="2">#REF!</definedName>
    <definedName name="__IV69999">#REF!</definedName>
    <definedName name="__IV99999" localSheetId="2">#REF!</definedName>
    <definedName name="__IV99999">#REF!</definedName>
    <definedName name="__IV999999" localSheetId="2">#REF!</definedName>
    <definedName name="__IV999999">#REF!</definedName>
    <definedName name="__LPN10">[10]linéaire!$B$70:$E$78</definedName>
    <definedName name="__LPN16">[10]linéaire!$B$79:$E$84</definedName>
    <definedName name="__maj4">[1]etan!$T$7</definedName>
    <definedName name="__NA3" localSheetId="2">#REF!</definedName>
    <definedName name="__NA3">#REF!</definedName>
    <definedName name="__NA4" localSheetId="2">#REF!</definedName>
    <definedName name="__NA4">#REF!</definedName>
    <definedName name="__NA9" localSheetId="2">#REF!</definedName>
    <definedName name="__NA9">#REF!</definedName>
    <definedName name="__R" localSheetId="1">[6]AN2!#REF!</definedName>
    <definedName name="__R" localSheetId="0">[6]AN2!#REF!</definedName>
    <definedName name="__R" localSheetId="2">[7]AN2!#REF!</definedName>
    <definedName name="__R">[8]AN2!#REF!</definedName>
    <definedName name="__R150_" localSheetId="1">#REF!</definedName>
    <definedName name="__R150_" localSheetId="2">#REF!</definedName>
    <definedName name="__R150_">#REF!</definedName>
    <definedName name="__R200_" localSheetId="1">#REF!</definedName>
    <definedName name="__R200_" localSheetId="2">#REF!</definedName>
    <definedName name="__R200_">#REF!</definedName>
    <definedName name="__R300_" localSheetId="1">#REF!</definedName>
    <definedName name="__R300_" localSheetId="2">#REF!</definedName>
    <definedName name="__R300_">#REF!</definedName>
    <definedName name="__ss1" localSheetId="2">'[9]Macro-Diam-interne'!$A$12</definedName>
    <definedName name="__ss1">'[17]Macro-Diam-interne'!$A$12</definedName>
    <definedName name="__ss2" localSheetId="2">'[9]Macro-Epaisseur'!$A$12</definedName>
    <definedName name="__ss2">'[17]Macro-Epaisseur'!$A$12</definedName>
    <definedName name="__ss3" localSheetId="2">'[9]Macro-Dexterne'!$A$12</definedName>
    <definedName name="__ss3">'[17]Macro-Dexterne'!$A$12</definedName>
    <definedName name="__ss4" localSheetId="2">'[11]Macro-Dexterne'!$A$12</definedName>
    <definedName name="__ss4">'[18]Macro-Dexterne'!$A$12</definedName>
    <definedName name="__ST150" localSheetId="2">#REF!</definedName>
    <definedName name="__ST150">#REF!</definedName>
    <definedName name="__ST200" localSheetId="2">#REF!</definedName>
    <definedName name="__ST200">#REF!</definedName>
    <definedName name="__ST300" localSheetId="2">#REF!</definedName>
    <definedName name="__ST300">#REF!</definedName>
    <definedName name="__TO1">'[19] T.VOIRIE'!$H$104</definedName>
    <definedName name="__TO10">[20]DIVERS!$G$65</definedName>
    <definedName name="__TO11">[20]DIVERS!$G$68</definedName>
    <definedName name="__TO12">[20]DIVERS!$G$74</definedName>
    <definedName name="__TO13">[20]DIVERS!$G$79</definedName>
    <definedName name="__TO2">'[20] T.VOIRIE'!$I$104</definedName>
    <definedName name="__TO20">'[20]Situ N°1'!$G$74</definedName>
    <definedName name="__To21">[20]Récap!$G$13</definedName>
    <definedName name="__TO3">'[20] T.VOIRIE'!$J$104</definedName>
    <definedName name="__TO4">'[20] T.VOIRIE'!$K$104</definedName>
    <definedName name="__TO5">'[20] T.VOIRIE'!$L$104</definedName>
    <definedName name="__TO6">[20]DIVERS!$G$20</definedName>
    <definedName name="__TO7">[20]DIVERS!$G$23</definedName>
    <definedName name="__TO8">[20]DIVERS!$G$47</definedName>
    <definedName name="__TO9">[20]DIVERS!$G$62</definedName>
    <definedName name="__xlnm.Print_Area" localSheetId="2">#REF!</definedName>
    <definedName name="__xlnm.Print_Area">#REF!</definedName>
    <definedName name="__xlnm.Print_Area_1" localSheetId="2">#REF!</definedName>
    <definedName name="__xlnm.Print_Area_1">#REF!</definedName>
    <definedName name="__xlnm.Print_Area_2" localSheetId="2">#REF!</definedName>
    <definedName name="__xlnm.Print_Area_2">#REF!</definedName>
    <definedName name="__xlnm.Print_Area_3" localSheetId="2">#REF!</definedName>
    <definedName name="__xlnm.Print_Area_3">#REF!</definedName>
    <definedName name="__xlnm.Print_Area_4" localSheetId="2">#REF!</definedName>
    <definedName name="__xlnm.Print_Area_4">#REF!</definedName>
    <definedName name="__xlnm.Print_Area_5" localSheetId="2">#REF!</definedName>
    <definedName name="__xlnm.Print_Area_5">#REF!</definedName>
    <definedName name="__xlnm.Print_Area_6" localSheetId="2">#REF!</definedName>
    <definedName name="__xlnm.Print_Area_6">#REF!</definedName>
    <definedName name="_1" localSheetId="1">#REF!</definedName>
    <definedName name="_1" localSheetId="0">#REF!</definedName>
    <definedName name="_1" localSheetId="2">#REF!</definedName>
    <definedName name="_1">#REF!</definedName>
    <definedName name="_10" localSheetId="1">#REF!</definedName>
    <definedName name="_10" localSheetId="0">#REF!</definedName>
    <definedName name="_10" localSheetId="2">#REF!</definedName>
    <definedName name="_10">#REF!</definedName>
    <definedName name="_100_Fonte_k9" localSheetId="2">#REF!</definedName>
    <definedName name="_100_Fonte_k9">#REF!</definedName>
    <definedName name="_102" localSheetId="1">#REF!</definedName>
    <definedName name="_102" localSheetId="0">#REF!</definedName>
    <definedName name="_102" localSheetId="2">#REF!</definedName>
    <definedName name="_102">#REF!</definedName>
    <definedName name="_110PN10" localSheetId="2">#REF!</definedName>
    <definedName name="_110PN10">#REF!</definedName>
    <definedName name="_110PN16" localSheetId="2">#REF!</definedName>
    <definedName name="_110PN16">#REF!</definedName>
    <definedName name="_125_Fonte_k9" localSheetId="2">#REF!</definedName>
    <definedName name="_125_Fonte_k9">#REF!</definedName>
    <definedName name="_125PN10" localSheetId="2">#REF!</definedName>
    <definedName name="_125PN10">#REF!</definedName>
    <definedName name="_125PN16" localSheetId="2">#REF!</definedName>
    <definedName name="_125PN16">#REF!</definedName>
    <definedName name="_140PN10" localSheetId="2">#REF!</definedName>
    <definedName name="_140PN10">#REF!</definedName>
    <definedName name="_140PN16" localSheetId="2">#REF!</definedName>
    <definedName name="_140PN16">#REF!</definedName>
    <definedName name="_150_Fonte_k9" localSheetId="2">#REF!</definedName>
    <definedName name="_150_Fonte_k9">#REF!</definedName>
    <definedName name="_160PN10" localSheetId="2">#REF!</definedName>
    <definedName name="_160PN10">#REF!</definedName>
    <definedName name="_160PN16" localSheetId="2">#REF!</definedName>
    <definedName name="_160PN16">#REF!</definedName>
    <definedName name="_2" localSheetId="1">#REF!</definedName>
    <definedName name="_2" localSheetId="0">#REF!</definedName>
    <definedName name="_2" localSheetId="2">#REF!</definedName>
    <definedName name="_2">#REF!</definedName>
    <definedName name="_200_Fonte_k9" localSheetId="2">#REF!</definedName>
    <definedName name="_200_Fonte_k9">#REF!</definedName>
    <definedName name="_2001" localSheetId="1">[21]PERSONNALISER!#REF!</definedName>
    <definedName name="_2001" localSheetId="0">[21]PERSONNALISER!#REF!</definedName>
    <definedName name="_2001" localSheetId="2">[21]PERSONNALISER!#REF!</definedName>
    <definedName name="_2001">[22]PERSONNALISER!#REF!</definedName>
    <definedName name="_200PN10" localSheetId="2">#REF!</definedName>
    <definedName name="_200PN10">#REF!</definedName>
    <definedName name="_200PN16" localSheetId="2">#REF!</definedName>
    <definedName name="_200PN16">#REF!</definedName>
    <definedName name="_225_Fonte_k9" localSheetId="2">#REF!</definedName>
    <definedName name="_225_Fonte_k9">#REF!</definedName>
    <definedName name="_225PN10" localSheetId="2">#REF!</definedName>
    <definedName name="_225PN10">#REF!</definedName>
    <definedName name="_225PN16" localSheetId="2">#REF!</definedName>
    <definedName name="_225PN16">#REF!</definedName>
    <definedName name="_250_Fonte_k9" localSheetId="2">#REF!</definedName>
    <definedName name="_250_Fonte_k9">#REF!</definedName>
    <definedName name="_250PN10" localSheetId="2">#REF!</definedName>
    <definedName name="_250PN10">#REF!</definedName>
    <definedName name="_250PN16" localSheetId="2">#REF!</definedName>
    <definedName name="_250PN16">#REF!</definedName>
    <definedName name="_2c" localSheetId="1">#REF!</definedName>
    <definedName name="_2c" localSheetId="0">#REF!</definedName>
    <definedName name="_2c" localSheetId="2">#REF!</definedName>
    <definedName name="_2c">#REF!</definedName>
    <definedName name="_3" localSheetId="1">#REF!</definedName>
    <definedName name="_3" localSheetId="0">#REF!</definedName>
    <definedName name="_3" localSheetId="2">#REF!</definedName>
    <definedName name="_3">#REF!</definedName>
    <definedName name="_300_Fonte_k9" localSheetId="2">#REF!</definedName>
    <definedName name="_300_Fonte_k9">#REF!</definedName>
    <definedName name="_315PN10" localSheetId="2">#REF!</definedName>
    <definedName name="_315PN10">#REF!</definedName>
    <definedName name="_315PN16" localSheetId="2">#REF!</definedName>
    <definedName name="_315PN16">#REF!</definedName>
    <definedName name="_3c" localSheetId="1">#REF!</definedName>
    <definedName name="_3c" localSheetId="0">#REF!</definedName>
    <definedName name="_3c" localSheetId="2">#REF!</definedName>
    <definedName name="_3c">#REF!</definedName>
    <definedName name="_4" localSheetId="1">#REF!</definedName>
    <definedName name="_4" localSheetId="0">#REF!</definedName>
    <definedName name="_4" localSheetId="2">#REF!</definedName>
    <definedName name="_4">#REF!</definedName>
    <definedName name="_400_Fonte_k9" localSheetId="2">#REF!</definedName>
    <definedName name="_400_Fonte_k9">#REF!</definedName>
    <definedName name="_4c" localSheetId="1">#REF!</definedName>
    <definedName name="_4c" localSheetId="0">#REF!</definedName>
    <definedName name="_4c" localSheetId="2">#REF!</definedName>
    <definedName name="_4c">#REF!</definedName>
    <definedName name="_5" localSheetId="1">#REF!</definedName>
    <definedName name="_5" localSheetId="0">#REF!</definedName>
    <definedName name="_5" localSheetId="2">#REF!</definedName>
    <definedName name="_5">#REF!</definedName>
    <definedName name="_50PN10" localSheetId="2">#REF!</definedName>
    <definedName name="_50PN10">#REF!</definedName>
    <definedName name="_50PN16" localSheetId="2">#REF!</definedName>
    <definedName name="_50PN16">#REF!</definedName>
    <definedName name="_5c" localSheetId="1">#REF!</definedName>
    <definedName name="_5c" localSheetId="0">#REF!</definedName>
    <definedName name="_5c" localSheetId="2">#REF!</definedName>
    <definedName name="_5c">#REF!</definedName>
    <definedName name="_5p" localSheetId="1">#REF!</definedName>
    <definedName name="_5p" localSheetId="0">#REF!</definedName>
    <definedName name="_5p" localSheetId="2">#REF!</definedName>
    <definedName name="_5p">#REF!</definedName>
    <definedName name="_6" localSheetId="1">#REF!</definedName>
    <definedName name="_6" localSheetId="0">#REF!</definedName>
    <definedName name="_6" localSheetId="2">#REF!</definedName>
    <definedName name="_6">#REF!</definedName>
    <definedName name="_6_Total_Eeléctricité_lustrerie" localSheetId="2">#REF!</definedName>
    <definedName name="_6_Total_Eeléctricité_lustrerie">#REF!</definedName>
    <definedName name="_60_Fonte_k9" localSheetId="2">#REF!</definedName>
    <definedName name="_60_Fonte_k9">#REF!</definedName>
    <definedName name="_63PN10" localSheetId="2">#REF!</definedName>
    <definedName name="_63PN10">#REF!</definedName>
    <definedName name="_63PN16" localSheetId="2">#REF!</definedName>
    <definedName name="_63PN16">#REF!</definedName>
    <definedName name="_7" localSheetId="1">#REF!</definedName>
    <definedName name="_7" localSheetId="0">#REF!</definedName>
    <definedName name="_7" localSheetId="2">#REF!</definedName>
    <definedName name="_7">#REF!</definedName>
    <definedName name="_75PN10" localSheetId="2">#REF!</definedName>
    <definedName name="_75PN10">#REF!</definedName>
    <definedName name="_75PN16" localSheetId="2">#REF!</definedName>
    <definedName name="_75PN16">#REF!</definedName>
    <definedName name="_8" localSheetId="1">#REF!</definedName>
    <definedName name="_8" localSheetId="0">#REF!</definedName>
    <definedName name="_8" localSheetId="2">#REF!</definedName>
    <definedName name="_8">#REF!</definedName>
    <definedName name="_80_Fonte_k9" localSheetId="2">#REF!</definedName>
    <definedName name="_80_Fonte_k9">#REF!</definedName>
    <definedName name="_8c" localSheetId="1">#REF!</definedName>
    <definedName name="_8c" localSheetId="0">#REF!</definedName>
    <definedName name="_8c" localSheetId="2">#REF!</definedName>
    <definedName name="_8c">#REF!</definedName>
    <definedName name="_9" localSheetId="1">#REF!</definedName>
    <definedName name="_9" localSheetId="0">#REF!</definedName>
    <definedName name="_9" localSheetId="2">#REF!</definedName>
    <definedName name="_9">#REF!</definedName>
    <definedName name="_90PN10" localSheetId="2">#REF!</definedName>
    <definedName name="_90PN10">#REF!</definedName>
    <definedName name="_90PN16" localSheetId="2">#REF!</definedName>
    <definedName name="_90PN16">#REF!</definedName>
    <definedName name="_9c" localSheetId="1">#REF!</definedName>
    <definedName name="_9c" localSheetId="0">#REF!</definedName>
    <definedName name="_9c" localSheetId="2">#REF!</definedName>
    <definedName name="_9c">#REF!</definedName>
    <definedName name="_AA1" localSheetId="2">'[23]Macro-Dexterne'!$A$12</definedName>
    <definedName name="_AA1">'[12]Macro-Dexterne'!$A$12</definedName>
    <definedName name="_AA200600" localSheetId="2">#REF!</definedName>
    <definedName name="_AA200600">#REF!</definedName>
    <definedName name="_AAA200600" localSheetId="2">#REF!</definedName>
    <definedName name="_AAA200600">#REF!</definedName>
    <definedName name="_abc1" localSheetId="0">'ACIERS FONDATION'!_abc1</definedName>
    <definedName name="_abc1" localSheetId="2">#N/A</definedName>
    <definedName name="_abc1">[14]!_abc1</definedName>
    <definedName name="_aem1">'[24]PV02-SITU 12-03'!$G$172</definedName>
    <definedName name="_aem4">'[24]PV02-SITU 12-03'!$G$173</definedName>
    <definedName name="_APL1" localSheetId="2">'[25]PV387-DEFINITIF'!#REF!</definedName>
    <definedName name="_APL1">'[25]PV387-DEFINITIF'!#REF!</definedName>
    <definedName name="_APL2" localSheetId="2">'[25]PV387-DEFINITIF'!#REF!</definedName>
    <definedName name="_APL2">'[25]PV387-DEFINITIF'!#REF!</definedName>
    <definedName name="_att25" localSheetId="0">'ACIERS FONDATION'!_att25</definedName>
    <definedName name="_att25" localSheetId="2">#N/A</definedName>
    <definedName name="_att25">[14]!_att25</definedName>
    <definedName name="_bat26" localSheetId="0">'ACIERS FONDATION'!_bat26</definedName>
    <definedName name="_bat26" localSheetId="2">#N/A</definedName>
    <definedName name="_bat26">[14]!_bat26</definedName>
    <definedName name="_BPL1" localSheetId="2">'[25]PV387-DEFINITIF'!#REF!</definedName>
    <definedName name="_BPL1">'[25]PV387-DEFINITIF'!#REF!</definedName>
    <definedName name="_BPL2" localSheetId="2">'[25]PV387-DEFINITIF'!#REF!</definedName>
    <definedName name="_BPL2">'[25]PV387-DEFINITIF'!#REF!</definedName>
    <definedName name="_BPM1" localSheetId="2">'[24]PV02-SITU 12-03'!#REF!</definedName>
    <definedName name="_BPM1">'[24]PV02-SITU 12-03'!#REF!</definedName>
    <definedName name="_BPM2" localSheetId="2">'[24]PV02-SITU 12-03'!#REF!</definedName>
    <definedName name="_BPM2">'[24]PV02-SITU 12-03'!#REF!</definedName>
    <definedName name="_BPM3" localSheetId="2">'[24]PV02-SITU 12-03'!#REF!</definedName>
    <definedName name="_BPM3">'[24]PV02-SITU 12-03'!#REF!</definedName>
    <definedName name="_BPM4" localSheetId="2">'[24]PV02-SITU 12-03'!#REF!</definedName>
    <definedName name="_BPM4">'[24]PV02-SITU 12-03'!#REF!</definedName>
    <definedName name="_C1" localSheetId="1">#REF!</definedName>
    <definedName name="_C1" localSheetId="0">#REF!</definedName>
    <definedName name="_C1" localSheetId="2">#REF!</definedName>
    <definedName name="_C1">#REF!</definedName>
    <definedName name="_CAR20" localSheetId="2">[15]Fourniture!$B$58:$D$58</definedName>
    <definedName name="_CAR20">[16]Fourniture!$B$58:$D$58</definedName>
    <definedName name="_CPJ35" localSheetId="2">[15]Fourniture!$B$10:$D$10</definedName>
    <definedName name="_CPJ35">[16]Fourniture!$B$10:$D$10</definedName>
    <definedName name="_CPJ45" localSheetId="2">[15]Fourniture!$B$11:$D$11</definedName>
    <definedName name="_CPJ45">[16]Fourniture!$B$11:$D$11</definedName>
    <definedName name="_deb1" localSheetId="2">#REF!</definedName>
    <definedName name="_deb1">#REF!</definedName>
    <definedName name="_dec1" localSheetId="2">#REF!</definedName>
    <definedName name="_dec1">#REF!</definedName>
    <definedName name="_dec2" localSheetId="2">#REF!</definedName>
    <definedName name="_dec2">#REF!</definedName>
    <definedName name="_dec3" localSheetId="2">#REF!</definedName>
    <definedName name="_dec3">#REF!</definedName>
    <definedName name="_dec4" localSheetId="2">#REF!</definedName>
    <definedName name="_dec4">#REF!</definedName>
    <definedName name="_dec5" localSheetId="2">#REF!</definedName>
    <definedName name="_dec5">#REF!</definedName>
    <definedName name="_ded2" localSheetId="2">#REF!</definedName>
    <definedName name="_ded2">#REF!</definedName>
    <definedName name="_dee1" localSheetId="2">#REF!</definedName>
    <definedName name="_dee1">#REF!</definedName>
    <definedName name="_dee2" localSheetId="2">#REF!</definedName>
    <definedName name="_dee2">#REF!</definedName>
    <definedName name="_dee3" localSheetId="2">#REF!</definedName>
    <definedName name="_dee3">#REF!</definedName>
    <definedName name="_dee4" localSheetId="2">#REF!</definedName>
    <definedName name="_dee4">#REF!</definedName>
    <definedName name="_dee5" localSheetId="2">#REF!</definedName>
    <definedName name="_dee5">#REF!</definedName>
    <definedName name="_dee6" localSheetId="2">#REF!</definedName>
    <definedName name="_dee6">#REF!</definedName>
    <definedName name="_dee9" localSheetId="2">#REF!</definedName>
    <definedName name="_dee9">#REF!</definedName>
    <definedName name="_Fill" localSheetId="2" hidden="1">#REF!</definedName>
    <definedName name="_Fill" hidden="1">#REF!</definedName>
    <definedName name="_IV199999" localSheetId="2">#REF!</definedName>
    <definedName name="_IV199999">#REF!</definedName>
    <definedName name="_IV6999" localSheetId="2">#REF!</definedName>
    <definedName name="_IV6999">#REF!</definedName>
    <definedName name="_IV69999" localSheetId="2">#REF!</definedName>
    <definedName name="_IV69999">#REF!</definedName>
    <definedName name="_IV99998" localSheetId="2">#REF!</definedName>
    <definedName name="_IV99998">#REF!</definedName>
    <definedName name="_IV99999" localSheetId="2">#REF!</definedName>
    <definedName name="_IV99999">#REF!</definedName>
    <definedName name="_IV999999" localSheetId="2">#REF!</definedName>
    <definedName name="_IV999999">#REF!</definedName>
    <definedName name="_lk2735" localSheetId="2">[26]DORT!#REF!</definedName>
    <definedName name="_lk2735">[26]DORT!#REF!</definedName>
    <definedName name="_LPN10">[10]linéaire!$B$70:$E$78</definedName>
    <definedName name="_LPN16">[10]linéaire!$B$79:$E$84</definedName>
    <definedName name="_maj4">[1]etan!$T$7</definedName>
    <definedName name="_NA1" localSheetId="2">#REF!</definedName>
    <definedName name="_NA1">#REF!</definedName>
    <definedName name="_NA2" localSheetId="2">#REF!</definedName>
    <definedName name="_NA2">#REF!</definedName>
    <definedName name="_NA3" localSheetId="2">#REF!</definedName>
    <definedName name="_NA3">#REF!</definedName>
    <definedName name="_NA4" localSheetId="2">#REF!</definedName>
    <definedName name="_NA4">#REF!</definedName>
    <definedName name="_NA9" localSheetId="2">#REF!</definedName>
    <definedName name="_NA9">#REF!</definedName>
    <definedName name="_Pt2" localSheetId="2">#REF!</definedName>
    <definedName name="_Pt2">#REF!</definedName>
    <definedName name="_Pt3" localSheetId="2">#REF!</definedName>
    <definedName name="_Pt3">#REF!</definedName>
    <definedName name="_qmg1" localSheetId="2">#REF!</definedName>
    <definedName name="_qmg1">#REF!</definedName>
    <definedName name="_qmg2" localSheetId="2">'[10]groupe 2 B-A'!#REF!</definedName>
    <definedName name="_qmg2">'[10]groupe 2 B-A'!#REF!</definedName>
    <definedName name="_qmg3" localSheetId="2">#REF!</definedName>
    <definedName name="_qmg3">#REF!</definedName>
    <definedName name="_Qt2" localSheetId="2">#REF!</definedName>
    <definedName name="_Qt2">#REF!</definedName>
    <definedName name="_Qt3" localSheetId="2">#REF!</definedName>
    <definedName name="_Qt3">#REF!</definedName>
    <definedName name="_R" localSheetId="1">[27]AN2!#REF!</definedName>
    <definedName name="_R" localSheetId="0">[27]AN2!#REF!</definedName>
    <definedName name="_R" localSheetId="2">[27]AN2!#REF!</definedName>
    <definedName name="_R">[27]AN2!#REF!</definedName>
    <definedName name="_R100_" localSheetId="2">#REF!</definedName>
    <definedName name="_R100_">#REF!</definedName>
    <definedName name="_R150_" localSheetId="1">#REF!</definedName>
    <definedName name="_R150_" localSheetId="2">#REF!</definedName>
    <definedName name="_R150_">#REF!</definedName>
    <definedName name="_R200_" localSheetId="1">#REF!</definedName>
    <definedName name="_R200_" localSheetId="2">#REF!</definedName>
    <definedName name="_R200_">#REF!</definedName>
    <definedName name="_R300_" localSheetId="1">#REF!</definedName>
    <definedName name="_R300_" localSheetId="2">#REF!</definedName>
    <definedName name="_R300_">#REF!</definedName>
    <definedName name="_SHR1">'[28]Personnaliser votre decompt'!$D$30</definedName>
    <definedName name="_SHR2">'[28]Personnaliser votre decompt'!$G$30</definedName>
    <definedName name="_ss1" localSheetId="2">'[29]Macro-Diam-interne'!$A$12</definedName>
    <definedName name="_ss1">'[17]Macro-Diam-interne'!$A$12</definedName>
    <definedName name="_ss2" localSheetId="2">'[29]Macro-Epaisseur'!$A$12</definedName>
    <definedName name="_ss2">'[17]Macro-Epaisseur'!$A$12</definedName>
    <definedName name="_ss3" localSheetId="2">'[29]Macro-Dexterne'!$A$12</definedName>
    <definedName name="_ss3">'[17]Macro-Dexterne'!$A$12</definedName>
    <definedName name="_ss4" localSheetId="2">'[30]Macro-Dexterne'!$A$12</definedName>
    <definedName name="_ss4">'[18]Macro-Dexterne'!$A$12</definedName>
    <definedName name="_ST100" localSheetId="2">'[31]Réservoir 100m3_G8'!#REF!</definedName>
    <definedName name="_ST100">'[31]Réservoir 100m3_G8'!#REF!</definedName>
    <definedName name="_ST150" localSheetId="2">#REF!</definedName>
    <definedName name="_ST150">#REF!</definedName>
    <definedName name="_ST200" localSheetId="2">#REF!</definedName>
    <definedName name="_ST200">#REF!</definedName>
    <definedName name="_ST300" localSheetId="2">#REF!</definedName>
    <definedName name="_ST300">#REF!</definedName>
    <definedName name="_Tax1" localSheetId="2">#REF!</definedName>
    <definedName name="_Tax1">#REF!</definedName>
    <definedName name="_Tax2" localSheetId="2">#REF!</definedName>
    <definedName name="_Tax2">#REF!</definedName>
    <definedName name="_Tax3" localSheetId="2">#REF!</definedName>
    <definedName name="_Tax3">#REF!</definedName>
    <definedName name="_tax4" localSheetId="2">#REF!</definedName>
    <definedName name="_tax4">#REF!</definedName>
    <definedName name="_TO1">'[19] T.VOIRIE'!$H$104</definedName>
    <definedName name="_TO10">[20]DIVERS!$G$65</definedName>
    <definedName name="_TO11">[20]DIVERS!$G$68</definedName>
    <definedName name="_TO12">[20]DIVERS!$G$74</definedName>
    <definedName name="_TO13">[20]DIVERS!$G$79</definedName>
    <definedName name="_TO2">'[20] T.VOIRIE'!$I$104</definedName>
    <definedName name="_TO20">'[20]Situ N°1'!$G$74</definedName>
    <definedName name="_To21">[20]Récap!$G$13</definedName>
    <definedName name="_TO3">'[20] T.VOIRIE'!$J$104</definedName>
    <definedName name="_TO4">'[20] T.VOIRIE'!$K$104</definedName>
    <definedName name="_TO5">'[20] T.VOIRIE'!$L$104</definedName>
    <definedName name="_TO6">[20]DIVERS!$G$20</definedName>
    <definedName name="_TO7">[20]DIVERS!$G$23</definedName>
    <definedName name="_TO8">[20]DIVERS!$G$47</definedName>
    <definedName name="_TO9">[20]DIVERS!$G$62</definedName>
    <definedName name="_Toc24184123" localSheetId="2">BPDE!#REF!</definedName>
    <definedName name="_Toc512454670" localSheetId="2">BPDE!#REF!</definedName>
    <definedName name="_Toc513534594" localSheetId="2">BPDE!#REF!</definedName>
    <definedName name="_Toc513737618" localSheetId="2">BPDE!#REF!</definedName>
    <definedName name="_TR2" localSheetId="2">#REF!</definedName>
    <definedName name="_TR2">#REF!</definedName>
    <definedName name="A" localSheetId="1">#REF!</definedName>
    <definedName name="A" localSheetId="0">#REF!</definedName>
    <definedName name="A" localSheetId="2">#REF!</definedName>
    <definedName name="A">#REF!</definedName>
    <definedName name="A1_" localSheetId="1">#REF!</definedName>
    <definedName name="A1_" localSheetId="0">#REF!</definedName>
    <definedName name="A1_" localSheetId="2">#REF!</definedName>
    <definedName name="A1_">#REF!</definedName>
    <definedName name="á112" localSheetId="2">#REF!</definedName>
    <definedName name="á112">#REF!</definedName>
    <definedName name="A2_" localSheetId="1">#REF!</definedName>
    <definedName name="A2_" localSheetId="0">#REF!</definedName>
    <definedName name="A2_" localSheetId="2">#REF!</definedName>
    <definedName name="A2_">#REF!</definedName>
    <definedName name="A3_" localSheetId="1">#REF!</definedName>
    <definedName name="A3_" localSheetId="0">#REF!</definedName>
    <definedName name="A3_" localSheetId="2">#REF!</definedName>
    <definedName name="A3_">#REF!</definedName>
    <definedName name="A4_" localSheetId="1">#REF!</definedName>
    <definedName name="A4_" localSheetId="0">#REF!</definedName>
    <definedName name="A4_" localSheetId="2">#REF!</definedName>
    <definedName name="A4_">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20060000" localSheetId="2">#REF!</definedName>
    <definedName name="AA20060000">#REF!</definedName>
    <definedName name="aaa" localSheetId="1">#REF!</definedName>
    <definedName name="AAA" localSheetId="2">#REF!</definedName>
    <definedName name="aaa">#REF!</definedName>
    <definedName name="aaaa" localSheetId="2">#REF!</definedName>
    <definedName name="aaaa">#REF!</definedName>
    <definedName name="aaaaa" localSheetId="1">#REF!</definedName>
    <definedName name="aaaaa" localSheetId="2">[32]AN2!#REF!</definedName>
    <definedName name="aaaaa">#REF!</definedName>
    <definedName name="aaaaaa" localSheetId="2">#REF!</definedName>
    <definedName name="aaaaaa">#REF!</definedName>
    <definedName name="aaaaaaaaaaaaaa" localSheetId="2">[33]AN2!#REF!</definedName>
    <definedName name="aaaaaaaaaaaaaa">[33]AN2!#REF!</definedName>
    <definedName name="AAAAAAAAAAAAAAAA" localSheetId="2">#REF!</definedName>
    <definedName name="AAAAAAAAAAAAAAAA">#REF!</definedName>
    <definedName name="aaaaac" localSheetId="2">#REF!</definedName>
    <definedName name="aaaaac">#REF!</definedName>
    <definedName name="aaaab" localSheetId="2">[32]AN2!#REF!</definedName>
    <definedName name="aaaab">[32]AN2!#REF!</definedName>
    <definedName name="AAACCC" localSheetId="2">#REF!</definedName>
    <definedName name="AAACCC">#REF!</definedName>
    <definedName name="AAM" localSheetId="2">'[25]PV387-DEFINITIF'!#REF!</definedName>
    <definedName name="AAM">'[25]PV387-DEFINITIF'!#REF!</definedName>
    <definedName name="aasr2" localSheetId="2">#REF!</definedName>
    <definedName name="aasr2">#REF!</definedName>
    <definedName name="aasr412" localSheetId="2">#REF!</definedName>
    <definedName name="aasr412">#REF!</definedName>
    <definedName name="AAV" localSheetId="2">'[25]PV387-DEFINITIF'!#REF!</definedName>
    <definedName name="AAV">'[25]PV387-DEFINITIF'!#REF!</definedName>
    <definedName name="ab" localSheetId="2">#REF!</definedName>
    <definedName name="ab">[34]Bache!$J$9</definedName>
    <definedName name="abc" localSheetId="0">'ACIERS FONDATION'!abc</definedName>
    <definedName name="abc" localSheetId="2">#REF!</definedName>
    <definedName name="abc">[14]!abc</definedName>
    <definedName name="abcd" localSheetId="2">#REF!</definedName>
    <definedName name="abcd">#REF!</definedName>
    <definedName name="ABDERRAHIM" localSheetId="2">[35]DORT!#REF!</definedName>
    <definedName name="ABDERRAHIM">[35]DORT!#REF!</definedName>
    <definedName name="ABS" localSheetId="0">'ACIERS FONDATION'!ABS</definedName>
    <definedName name="ABS" localSheetId="2">#N/A</definedName>
    <definedName name="ABS">[14]!ABS</definedName>
    <definedName name="Ac" localSheetId="1">#REF!</definedName>
    <definedName name="Ac" localSheetId="0">#REF!</definedName>
    <definedName name="Ac" localSheetId="2">#REF!</definedName>
    <definedName name="Ac">#REF!</definedName>
    <definedName name="Ac1_" localSheetId="1">#REF!</definedName>
    <definedName name="Ac1_" localSheetId="0">#REF!</definedName>
    <definedName name="Ac1_" localSheetId="2">#REF!</definedName>
    <definedName name="Ac1_">#REF!</definedName>
    <definedName name="Ac2_" localSheetId="1">#REF!</definedName>
    <definedName name="Ac2_" localSheetId="0">#REF!</definedName>
    <definedName name="Ac2_" localSheetId="2">#REF!</definedName>
    <definedName name="Ac2_">#REF!</definedName>
    <definedName name="Ac3_" localSheetId="1">#REF!</definedName>
    <definedName name="Ac3_" localSheetId="0">#REF!</definedName>
    <definedName name="Ac3_" localSheetId="2">#REF!</definedName>
    <definedName name="Ac3_">#REF!</definedName>
    <definedName name="ACAS" localSheetId="2">'[25]PV387-DEFINITIF'!#REF!</definedName>
    <definedName name="ACAS">'[25]PV387-DEFINITIF'!#REF!</definedName>
    <definedName name="ACIEr_Blocs__Scientifiques" localSheetId="2">#REF!</definedName>
    <definedName name="ACIEr_Blocs__Scientifiques">#REF!</definedName>
    <definedName name="Acier_rond" localSheetId="2">#REF!</definedName>
    <definedName name="Acier_rond">#REF!</definedName>
    <definedName name="Acier_Tor" localSheetId="2">#REF!</definedName>
    <definedName name="Acier_Tor">#REF!</definedName>
    <definedName name="Aciers_Blocs__Administration___Bibliothèque" localSheetId="2">#REF!</definedName>
    <definedName name="Aciers_Blocs__Administration___Bibliothèque">#REF!</definedName>
    <definedName name="Aciers_Blocs__Enseignement_général" localSheetId="2">#REF!</definedName>
    <definedName name="Aciers_Blocs__Enseignement_général">#REF!</definedName>
    <definedName name="Aciers_pour_armatures_pour_béton_armé_en_fondation" localSheetId="2">'[36]METRE 5'!#REF!</definedName>
    <definedName name="Aciers_pour_armatures_pour_béton_armé_en_fondation">'[36]METRE 5'!#REF!</definedName>
    <definedName name="Acrotère_en_béton_armé" localSheetId="2">'[36]METRE 5'!#REF!</definedName>
    <definedName name="Acrotère_en_béton_armé">'[36]METRE 5'!#REF!</definedName>
    <definedName name="ACS" localSheetId="0">'ACIERS FONDATION'!ACS</definedName>
    <definedName name="ACS" localSheetId="2">#N/A</definedName>
    <definedName name="ACS">[14]!ACS</definedName>
    <definedName name="Act" localSheetId="2">[15]Fourniture!$B$29:$D$29</definedName>
    <definedName name="Act">[16]Fourniture!$B$29:$D$29</definedName>
    <definedName name="ad" localSheetId="1">#REF!</definedName>
    <definedName name="ad" localSheetId="0">#REF!</definedName>
    <definedName name="ad" localSheetId="2">#REF!</definedName>
    <definedName name="ad">#REF!</definedName>
    <definedName name="AE" localSheetId="1">[37]PERSONNALISER!#REF!</definedName>
    <definedName name="AE" localSheetId="0">[37]PERSONNALISER!#REF!</definedName>
    <definedName name="AE" localSheetId="2">[37]PERSONNALISER!#REF!</definedName>
    <definedName name="AE">[37]PERSONNALISER!#REF!</definedName>
    <definedName name="AEEE" localSheetId="2">#REF!</definedName>
    <definedName name="AEEE">#REF!</definedName>
    <definedName name="AER" localSheetId="0">'ACIERS FONDATION'!AER</definedName>
    <definedName name="AER" localSheetId="2">#N/A</definedName>
    <definedName name="AER">[14]!AER</definedName>
    <definedName name="AG_100" localSheetId="2">#REF!</definedName>
    <definedName name="AG_100">#REF!</definedName>
    <definedName name="AG_150" localSheetId="2">#REF!</definedName>
    <definedName name="AG_150">#REF!</definedName>
    <definedName name="AG_200" localSheetId="2">#REF!</definedName>
    <definedName name="AG_200">#REF!</definedName>
    <definedName name="AG_250" localSheetId="2">#REF!</definedName>
    <definedName name="AG_250">#REF!</definedName>
    <definedName name="AG_40" localSheetId="2">#REF!</definedName>
    <definedName name="AG_40">#REF!</definedName>
    <definedName name="AG_60" localSheetId="2">#REF!</definedName>
    <definedName name="AG_60">#REF!</definedName>
    <definedName name="AG_80" localSheetId="2">#REF!</definedName>
    <definedName name="AG_80">#REF!</definedName>
    <definedName name="AggloC07" localSheetId="2">[15]Fourniture!$B$20:$D$20</definedName>
    <definedName name="AggloC07">[16]Fourniture!$B$20:$D$20</definedName>
    <definedName name="AggloC20" localSheetId="2">[15]Fourniture!$B$23:$D$23</definedName>
    <definedName name="AggloC20">[16]Fourniture!$B$23:$D$23</definedName>
    <definedName name="Agglos_20cm" localSheetId="2">#REF!</definedName>
    <definedName name="Agglos_20cm">#REF!</definedName>
    <definedName name="Agitateur" localSheetId="2">#REF!</definedName>
    <definedName name="Agitateur">#REF!</definedName>
    <definedName name="Albums_photos" localSheetId="2">#REF!</definedName>
    <definedName name="Albums_photos">#REF!</definedName>
    <definedName name="Albums_photos_Tout" localSheetId="2">#REF!</definedName>
    <definedName name="Albums_photos_Tout">#REF!</definedName>
    <definedName name="Amènagement_de_l_entrée_du_siège_secretariat_general" localSheetId="1">#REF!</definedName>
    <definedName name="Amènagement_de_l_entrée_du_siège_secretariat_general" localSheetId="0">#REF!</definedName>
    <definedName name="Amènagement_de_l_entrée_du_siège_secretariat_general" localSheetId="2">#REF!</definedName>
    <definedName name="Amènagement_de_l_entrée_du_siège_secretariat_general">#REF!</definedName>
    <definedName name="anas" localSheetId="2">'[23]Macro-cons'!$A$1</definedName>
    <definedName name="anas">'[12]Macro-cons'!$A$1</definedName>
    <definedName name="anneref" localSheetId="2">#REF!</definedName>
    <definedName name="anneref">#REF!</definedName>
    <definedName name="ANREF" localSheetId="2">#REF!</definedName>
    <definedName name="ANREF">#REF!</definedName>
    <definedName name="Anti_bélier_100" localSheetId="2">#REF!</definedName>
    <definedName name="Anti_bélier_100">#REF!</definedName>
    <definedName name="Anti_bélier_1000" localSheetId="2">#REF!</definedName>
    <definedName name="Anti_bélier_1000">#REF!</definedName>
    <definedName name="Anti_bélier_150" localSheetId="2">#REF!</definedName>
    <definedName name="Anti_bélier_150">#REF!</definedName>
    <definedName name="Anti_bélier_200" localSheetId="2">#REF!</definedName>
    <definedName name="Anti_bélier_200">#REF!</definedName>
    <definedName name="Anti_bélier_250" localSheetId="2">#REF!</definedName>
    <definedName name="Anti_bélier_250">#REF!</definedName>
    <definedName name="Anti_bélier_300" localSheetId="2">#REF!</definedName>
    <definedName name="Anti_bélier_300">#REF!</definedName>
    <definedName name="Anti_bélier_50" localSheetId="2">#REF!</definedName>
    <definedName name="Anti_bélier_50">#REF!</definedName>
    <definedName name="Anti_bélier_500" localSheetId="2">#REF!</definedName>
    <definedName name="Anti_bélier_500">#REF!</definedName>
    <definedName name="Ap" localSheetId="1">#REF!</definedName>
    <definedName name="Ap" localSheetId="0">#REF!</definedName>
    <definedName name="Ap" localSheetId="2">#REF!</definedName>
    <definedName name="Ap">#REF!</definedName>
    <definedName name="Apport" localSheetId="2">'[36]METRE 5'!#REF!</definedName>
    <definedName name="Apport">'[36]METRE 5'!#REF!</definedName>
    <definedName name="Apport_et_mise_en_place_de_tout_venant" localSheetId="2">'[36]METRE 5'!#REF!</definedName>
    <definedName name="Apport_et_mise_en_place_de_tout_venant">'[36]METRE 5'!#REF!</definedName>
    <definedName name="Approbation_plan_BA" localSheetId="2">#REF!</definedName>
    <definedName name="Approbation_plan_BA">#REF!</definedName>
    <definedName name="Appui_de_baie_en_béton_armé" localSheetId="2">'[36]METRE 5'!#REF!</definedName>
    <definedName name="Appui_de_baie_en_béton_armé">'[36]METRE 5'!#REF!</definedName>
    <definedName name="APS" localSheetId="2">[38]AN2!#REF!</definedName>
    <definedName name="APS">[38]AN2!#REF!</definedName>
    <definedName name="aps_a_comm_elec" localSheetId="1">[39]bord.elec.annasr!#REF!</definedName>
    <definedName name="aps_a_comm_elec" localSheetId="0">[39]bord.elec.annasr!#REF!</definedName>
    <definedName name="aps_a_comm_elec" localSheetId="2">[39]bord.elec.annasr!#REF!</definedName>
    <definedName name="aps_a_comm_elec">[39]bord.elec.annasr!#REF!</definedName>
    <definedName name="APSE" localSheetId="2">[38]AN2!#REF!</definedName>
    <definedName name="APSE">[38]AN2!#REF!</definedName>
    <definedName name="APUIS" localSheetId="2">'[25]PV387-DEFINITIF'!#REF!</definedName>
    <definedName name="APUIS">'[25]PV387-DEFINITIF'!#REF!</definedName>
    <definedName name="AQARIDE?" localSheetId="2">#REF!</definedName>
    <definedName name="AQARIDE?">#REF!</definedName>
    <definedName name="aqs" localSheetId="0">'ACIERS FONDATION'!aqs</definedName>
    <definedName name="aqs" localSheetId="2">#N/A</definedName>
    <definedName name="aqs">[14]!aqs</definedName>
    <definedName name="Ar">[40]Calcul!$D$37</definedName>
    <definedName name="Arase_étanche" localSheetId="2">'[36]METRE 5'!#REF!</definedName>
    <definedName name="Arase_étanche">'[36]METRE 5'!#REF!</definedName>
    <definedName name="Armature_à_haute_limite_élastique_en_élévation" localSheetId="2">'[36]METRE 5'!#REF!</definedName>
    <definedName name="Armature_à_haute_limite_élastique_en_élévation">'[36]METRE 5'!#REF!</definedName>
    <definedName name="armoire_arrivée" localSheetId="2">#REF!</definedName>
    <definedName name="armoire_arrivée">#REF!</definedName>
    <definedName name="Armoire_électrique" localSheetId="2">#REF!</definedName>
    <definedName name="Armoire_électrique">#REF!</definedName>
    <definedName name="armoire_groupe" localSheetId="2">#REF!</definedName>
    <definedName name="armoire_groupe">#REF!</definedName>
    <definedName name="armoire_javellisation" localSheetId="2">#REF!</definedName>
    <definedName name="armoire_javellisation">#REF!</definedName>
    <definedName name="Asphalte" localSheetId="2">#REF!</definedName>
    <definedName name="Asphalte">#REF!</definedName>
    <definedName name="ASSAINISSEMENT" localSheetId="2">#REF!</definedName>
    <definedName name="ASSAINISSEMENT">#REF!</definedName>
    <definedName name="Assurance_decennale" localSheetId="2">#REF!</definedName>
    <definedName name="Assurance_decennale">#REF!</definedName>
    <definedName name="atacn" localSheetId="0">'ACIERS FONDATION'!atacn</definedName>
    <definedName name="atacn" localSheetId="2">#N/A</definedName>
    <definedName name="atacn">[14]!atacn</definedName>
    <definedName name="atc" localSheetId="0">'ACIERS FONDATION'!atc</definedName>
    <definedName name="atc" localSheetId="2">#N/A</definedName>
    <definedName name="atc">[14]!atc</definedName>
    <definedName name="ATTACH" localSheetId="1">#REF!</definedName>
    <definedName name="attach" localSheetId="2">#N/A</definedName>
    <definedName name="ATTACH">#REF!</definedName>
    <definedName name="attach23" localSheetId="0">'ACIERS FONDATION'!attach23</definedName>
    <definedName name="attach23" localSheetId="2">#N/A</definedName>
    <definedName name="attach23">[14]!attach23</definedName>
    <definedName name="attach26" localSheetId="0">'ACIERS FONDATION'!attach26</definedName>
    <definedName name="attach26" localSheetId="2">#N/A</definedName>
    <definedName name="attach26">[14]!attach26</definedName>
    <definedName name="ATTACHEMENT" localSheetId="1">[37]PERSONNALISER!#REF!</definedName>
    <definedName name="attachement" localSheetId="2">#N/A</definedName>
    <definedName name="ATTACHEMENT">[37]PERSONNALISER!#REF!</definedName>
    <definedName name="aui" localSheetId="2">'[41]Macro-press'!$A$16:$C$39</definedName>
    <definedName name="aui">'[42]Macro-press'!$A$16:$C$39</definedName>
    <definedName name="AZ" localSheetId="1">[37]PERSONNALISER!#REF!</definedName>
    <definedName name="AZ" localSheetId="0">[37]PERSONNALISER!#REF!</definedName>
    <definedName name="AZ" localSheetId="2">[21]PERSONNALISER!#REF!</definedName>
    <definedName name="AZ">[37]PERSONNALISER!#REF!</definedName>
    <definedName name="AZERT">'[43]Macro-cons'!$A$1</definedName>
    <definedName name="AZIZA" localSheetId="0">'ACIERS FONDATION'!AZIZA</definedName>
    <definedName name="AZIZA" localSheetId="2">#N/A</definedName>
    <definedName name="AZIZA">[14]!AZIZA</definedName>
    <definedName name="azr" localSheetId="2">'[41]Macro-Diam-interne'!$A$1</definedName>
    <definedName name="azr">'[42]Macro-Diam-interne'!$A$1</definedName>
    <definedName name="B" localSheetId="1">#REF!</definedName>
    <definedName name="B" localSheetId="0">#REF!</definedName>
    <definedName name="B" localSheetId="2">#REF!</definedName>
    <definedName name="B">#REF!</definedName>
    <definedName name="B.pr" localSheetId="2">#REF!</definedName>
    <definedName name="B.pr">#REF!</definedName>
    <definedName name="B__" localSheetId="1">#REF!</definedName>
    <definedName name="B__" localSheetId="0">#REF!</definedName>
    <definedName name="B__" localSheetId="2">#REF!</definedName>
    <definedName name="B__">#REF!</definedName>
    <definedName name="B1_" localSheetId="1">#REF!</definedName>
    <definedName name="B1_" localSheetId="0">#REF!</definedName>
    <definedName name="B1_" localSheetId="2">#REF!</definedName>
    <definedName name="B1_">#REF!</definedName>
    <definedName name="B2_" localSheetId="1">#REF!</definedName>
    <definedName name="B2_" localSheetId="0">#REF!</definedName>
    <definedName name="B2_" localSheetId="2">#REF!</definedName>
    <definedName name="B2_">#REF!</definedName>
    <definedName name="b25am" localSheetId="2">'[25]PV387-DEFINITIF'!#REF!</definedName>
    <definedName name="b25am">'[25]PV387-DEFINITIF'!#REF!</definedName>
    <definedName name="b25av" localSheetId="2">'[25]PV387-DEFINITIF'!#REF!</definedName>
    <definedName name="b25av">'[25]PV387-DEFINITIF'!#REF!</definedName>
    <definedName name="b25cas" localSheetId="2">'[25]PV387-DEFINITIF'!#REF!</definedName>
    <definedName name="b25cas">'[25]PV387-DEFINITIF'!#REF!</definedName>
    <definedName name="b25em1">'[24]PV02-SITU 12-03'!$G$20</definedName>
    <definedName name="b25em4">'[24]PV02-SITU 12-03'!$G$21</definedName>
    <definedName name="b25pl3" localSheetId="2">'[25]PV387-DEFINITIF'!#REF!</definedName>
    <definedName name="b25pl3">'[25]PV387-DEFINITIF'!#REF!</definedName>
    <definedName name="b25puis" localSheetId="2">'[25]PV387-DEFINITIF'!#REF!</definedName>
    <definedName name="b25puis">'[25]PV387-DEFINITIF'!#REF!</definedName>
    <definedName name="ba" localSheetId="2">[38]AN2!#REF!</definedName>
    <definedName name="BA">#REF!</definedName>
    <definedName name="Bac_100" localSheetId="2">#REF!</definedName>
    <definedName name="Bac_100">#REF!</definedName>
    <definedName name="Bac_douche_gré_0.70x0.70" localSheetId="2">#REF!</definedName>
    <definedName name="Bac_douche_gré_0.70x0.70">#REF!</definedName>
    <definedName name="Badigeon_chaux" localSheetId="2">#REF!</definedName>
    <definedName name="Badigeon_chaux">#REF!</definedName>
    <definedName name="Badigeon_flinkote" localSheetId="2">#REF!</definedName>
    <definedName name="Badigeon_flinkote">#REF!</definedName>
    <definedName name="baig" localSheetId="2">#REF!</definedName>
    <definedName name="baig">#REF!</definedName>
    <definedName name="BAM" localSheetId="2">'[25]PV387-DEFINITIF'!#REF!</definedName>
    <definedName name="BAM">'[25]PV387-DEFINITIF'!#REF!</definedName>
    <definedName name="Barbacanes" localSheetId="2">#REF!</definedName>
    <definedName name="Barbacanes">#REF!</definedName>
    <definedName name="_xlnm.Database" localSheetId="1">[44]elec!#REF!</definedName>
    <definedName name="_xlnm.Database" localSheetId="0">[44]elec!#REF!</definedName>
    <definedName name="_xlnm.Database" localSheetId="2">[44]elec!#REF!</definedName>
    <definedName name="_xlnm.Database">[44]elec!#REF!</definedName>
    <definedName name="Başlık" localSheetId="2">[25]DATA!#REF!</definedName>
    <definedName name="Başlık">[25]DATA!#REF!</definedName>
    <definedName name="BAV" localSheetId="2">'[25]PV387-DEFINITIF'!#REF!</definedName>
    <definedName name="BAV">'[25]PV387-DEFINITIF'!#REF!</definedName>
    <definedName name="bb" localSheetId="1">#REF!</definedName>
    <definedName name="bb" localSheetId="0">#REF!</definedName>
    <definedName name="bb" localSheetId="2">#REF!</definedName>
    <definedName name="bb">#REF!</definedName>
    <definedName name="bbb">'[45]Macro-cons'!$A$1</definedName>
    <definedName name="BBBB" localSheetId="1">#REF!</definedName>
    <definedName name="BBBB" localSheetId="2">#REF!</definedName>
    <definedName name="BBBB">#REF!</definedName>
    <definedName name="bbe" localSheetId="2">#REF!</definedName>
    <definedName name="bbe">#REF!</definedName>
    <definedName name="BC" localSheetId="2">#REF!</definedName>
    <definedName name="BC">#REF!</definedName>
    <definedName name="BCAS" localSheetId="2">'[25]PV387-DEFINITIF'!#REF!</definedName>
    <definedName name="BCAS">'[25]PV387-DEFINITIF'!#REF!</definedName>
    <definedName name="bd" localSheetId="1">[6]AN2!#REF!</definedName>
    <definedName name="bd" localSheetId="0">[6]AN2!#REF!</definedName>
    <definedName name="bd" localSheetId="2">[7]AN2!#REF!</definedName>
    <definedName name="bd">[8]AN2!#REF!</definedName>
    <definedName name="BEL" localSheetId="2">'[23]Macro-Dexterne'!$A$12</definedName>
    <definedName name="BEL">'[12]Macro-Dexterne'!$A$12</definedName>
    <definedName name="Betanc" localSheetId="2">[46]CPS1!#REF!</definedName>
    <definedName name="Betanc">[47]CPS1!#REF!</definedName>
    <definedName name="Béton_armé_en_élévation" localSheetId="2">'[36]METRE 5'!#REF!</definedName>
    <definedName name="Béton_armé_en_élévation">'[36]METRE 5'!#REF!</definedName>
    <definedName name="Béton_B1" localSheetId="2">#REF!</definedName>
    <definedName name="Béton_B1">#REF!</definedName>
    <definedName name="Béton_B2" localSheetId="2">#REF!</definedName>
    <definedName name="Béton_B2">#REF!</definedName>
    <definedName name="Béton_B2_parois_coupole_lanterneau_acrotère___12_cm" localSheetId="2">#REF!</definedName>
    <definedName name="Béton_B2_parois_coupole_lanterneau_acrotère___12_cm">#REF!</definedName>
    <definedName name="Béton_B2_parois_verticale_25_cm" localSheetId="2">#REF!</definedName>
    <definedName name="Béton_B2_parois_verticale_25_cm">#REF!</definedName>
    <definedName name="Béton_B2_semelle_radier__20_cm" localSheetId="2">#REF!</definedName>
    <definedName name="Béton_B2_semelle_radier__20_cm">#REF!</definedName>
    <definedName name="Béton_B3" localSheetId="2">#REF!</definedName>
    <definedName name="Béton_B3">#REF!</definedName>
    <definedName name="Béton_B4" localSheetId="2">#REF!</definedName>
    <definedName name="Béton_B4">#REF!</definedName>
    <definedName name="Béton_B4_pour_les_caniveaux" localSheetId="2">#REF!</definedName>
    <definedName name="Béton_B4_pour_les_caniveaux">#REF!</definedName>
    <definedName name="Béton_B5" localSheetId="2">#REF!</definedName>
    <definedName name="Béton_B5">#REF!</definedName>
    <definedName name="Béton_Bhydrofuge" localSheetId="2">#REF!</definedName>
    <definedName name="Béton_Bhydrofuge">#REF!</definedName>
    <definedName name="Béton_cellulaire" localSheetId="2">#REF!</definedName>
    <definedName name="Béton_cellulaire">#REF!</definedName>
    <definedName name="Béton_cyclopéen" localSheetId="2">#REF!</definedName>
    <definedName name="Béton_cyclopéen">#REF!</definedName>
    <definedName name="Béton_de_forme_de_pente_2" localSheetId="2">#REF!</definedName>
    <definedName name="Béton_de_forme_de_pente_2">#REF!</definedName>
    <definedName name="Béton_de_propreté" localSheetId="2">#REF!</definedName>
    <definedName name="Béton_de_propreté">#REF!</definedName>
    <definedName name="Béton_de_propreté_de_0_10_m" localSheetId="2">'[36]METRE 5'!#REF!</definedName>
    <definedName name="Béton_de_propreté_de_0_10_m">'[36]METRE 5'!#REF!</definedName>
    <definedName name="Béton_en_élévation" localSheetId="2">'[36]METRE 5'!#REF!</definedName>
    <definedName name="Béton_en_élévation">'[36]METRE 5'!#REF!</definedName>
    <definedName name="Béton_fondation" localSheetId="2">'[36]METRE 5'!#REF!</definedName>
    <definedName name="Béton_fondation">'[36]METRE 5'!#REF!</definedName>
    <definedName name="Béton_poreux" localSheetId="2">#REF!</definedName>
    <definedName name="Béton_poreux">#REF!</definedName>
    <definedName name="Béton_pour_Béton_en_armé_en_fondation_pour_tout_ouvrage_y_c_voile" localSheetId="2">'[36]METRE 5'!#REF!</definedName>
    <definedName name="Béton_pour_Béton_en_armé_en_fondation_pour_tout_ouvrage_y_c_voile">'[36]METRE 5'!#REF!</definedName>
    <definedName name="BG" localSheetId="2">#REF!</definedName>
    <definedName name="BG">#REF!</definedName>
    <definedName name="BGTPLA15" localSheetId="2">#REF!</definedName>
    <definedName name="BGTPLA15">#REF!</definedName>
    <definedName name="bid" localSheetId="2">#REF!</definedName>
    <definedName name="bid">#REF!</definedName>
    <definedName name="bidet" localSheetId="2">#REF!</definedName>
    <definedName name="bidet">#REF!</definedName>
    <definedName name="BITUME" localSheetId="2">[15]Fourniture!$B$45:$D$45</definedName>
    <definedName name="BITUME">[16]Fourniture!$B$45:$D$45</definedName>
    <definedName name="bn" localSheetId="1">[6]AN2!#REF!</definedName>
    <definedName name="bn" localSheetId="0">[6]AN2!#REF!</definedName>
    <definedName name="bn" localSheetId="2">[7]AN2!#REF!</definedName>
    <definedName name="bn">[8]AN2!#REF!</definedName>
    <definedName name="Bordereau" localSheetId="2">#REF!</definedName>
    <definedName name="Bordereau">#REF!</definedName>
    <definedName name="bordure_trottoir" localSheetId="1">#REF!</definedName>
    <definedName name="bordure_trottoir" localSheetId="2">#REF!</definedName>
    <definedName name="bordure_trottoir">#REF!</definedName>
    <definedName name="Borne_fontaine" localSheetId="1">#REF!</definedName>
    <definedName name="Borne_fontaine" localSheetId="2">#REF!</definedName>
    <definedName name="Borne_fontaine">#REF!</definedName>
    <definedName name="bouchon_110" localSheetId="1">#REF!</definedName>
    <definedName name="bouchon_110" localSheetId="2">#REF!</definedName>
    <definedName name="bouchon_110">#REF!</definedName>
    <definedName name="bouchon_125" localSheetId="2">#REF!</definedName>
    <definedName name="bouchon_125">#REF!</definedName>
    <definedName name="bouchon_160" localSheetId="2">#REF!</definedName>
    <definedName name="bouchon_160">#REF!</definedName>
    <definedName name="bouchon_50" localSheetId="2">#REF!</definedName>
    <definedName name="bouchon_50">#REF!</definedName>
    <definedName name="bouchon_63" localSheetId="2">#REF!</definedName>
    <definedName name="bouchon_63">#REF!</definedName>
    <definedName name="bouchon_75" localSheetId="2">#REF!</definedName>
    <definedName name="bouchon_75">#REF!</definedName>
    <definedName name="bouchon_90" localSheetId="2">#REF!</definedName>
    <definedName name="bouchon_90">#REF!</definedName>
    <definedName name="Bouchon_SR_110" localSheetId="2">#REF!</definedName>
    <definedName name="Bouchon_SR_110">#REF!</definedName>
    <definedName name="Bouchon_SR_50" localSheetId="2">#REF!</definedName>
    <definedName name="Bouchon_SR_50">#REF!</definedName>
    <definedName name="Bouchon_SR_63" localSheetId="2">#REF!</definedName>
    <definedName name="Bouchon_SR_63">#REF!</definedName>
    <definedName name="Bouchon_SR_75" localSheetId="2">#REF!</definedName>
    <definedName name="Bouchon_SR_75">#REF!</definedName>
    <definedName name="Bouchon_SR_90" localSheetId="2">#REF!</definedName>
    <definedName name="Bouchon_SR_90">#REF!</definedName>
    <definedName name="boxes" localSheetId="2">#REF!</definedName>
    <definedName name="boxes">#REF!</definedName>
    <definedName name="BP" localSheetId="2">#REF!</definedName>
    <definedName name="BP">#REF!</definedName>
    <definedName name="bpam" localSheetId="2">'[25]PV387-DEFINITIF'!#REF!</definedName>
    <definedName name="bpam">'[25]PV387-DEFINITIF'!#REF!</definedName>
    <definedName name="bpav" localSheetId="2">'[25]PV387-DEFINITIF'!#REF!</definedName>
    <definedName name="bpav">'[25]PV387-DEFINITIF'!#REF!</definedName>
    <definedName name="bpc" localSheetId="2">'[25]PV387-DEFINITIF'!#REF!</definedName>
    <definedName name="bpc">'[25]PV387-DEFINITIF'!#REF!</definedName>
    <definedName name="bpcas" localSheetId="2">'[25]PV387-DEFINITIF'!#REF!</definedName>
    <definedName name="bpcas">'[25]PV387-DEFINITIF'!#REF!</definedName>
    <definedName name="BPE" localSheetId="2">#REF!</definedName>
    <definedName name="BPE">#REF!</definedName>
    <definedName name="BPP" localSheetId="2">'[24]PV02-SITU 12-03'!#REF!</definedName>
    <definedName name="BPP">'[24]PV02-SITU 12-03'!#REF!</definedName>
    <definedName name="BPTPC" localSheetId="2">'[24]PV02-SITU 12-03'!#REF!</definedName>
    <definedName name="BPTPC">'[24]PV02-SITU 12-03'!#REF!</definedName>
    <definedName name="BPUIS" localSheetId="2">'[25]PV387-DEFINITIF'!#REF!</definedName>
    <definedName name="BPUIS">'[25]PV387-DEFINITIF'!#REF!</definedName>
    <definedName name="brdr" localSheetId="2">#REF!</definedName>
    <definedName name="brdr">#REF!</definedName>
    <definedName name="Briques_20cm" localSheetId="2">#REF!</definedName>
    <definedName name="Briques_20cm">#REF!</definedName>
    <definedName name="BRUT" localSheetId="2">#REF!</definedName>
    <definedName name="BRUT">#REF!</definedName>
    <definedName name="BU__en_FONTE" localSheetId="2">#REF!</definedName>
    <definedName name="BU__en_FONTE">#REF!</definedName>
    <definedName name="BU_fonte_100" localSheetId="2">#REF!</definedName>
    <definedName name="BU_fonte_100">#REF!</definedName>
    <definedName name="BU_fonte_150" localSheetId="2">#REF!</definedName>
    <definedName name="BU_fonte_150">#REF!</definedName>
    <definedName name="BU_fonte_200" localSheetId="2">#REF!</definedName>
    <definedName name="BU_fonte_200">#REF!</definedName>
    <definedName name="BU_fonte_250" localSheetId="2">#REF!</definedName>
    <definedName name="BU_fonte_250">#REF!</definedName>
    <definedName name="BU_fonte_300" localSheetId="2">#REF!</definedName>
    <definedName name="BU_fonte_300">#REF!</definedName>
    <definedName name="BU_fonte_400" localSheetId="2">#REF!</definedName>
    <definedName name="BU_fonte_400">#REF!</definedName>
    <definedName name="BU_fonte_60" localSheetId="2">#REF!</definedName>
    <definedName name="BU_fonte_60">#REF!</definedName>
    <definedName name="BU_fonte_80" localSheetId="2">#REF!</definedName>
    <definedName name="BU_fonte_80">#REF!</definedName>
    <definedName name="BU_PVC_110" localSheetId="2">#REF!</definedName>
    <definedName name="BU_PVC_110">#REF!</definedName>
    <definedName name="BU_PVC_125" localSheetId="2">#REF!</definedName>
    <definedName name="BU_PVC_125">#REF!</definedName>
    <definedName name="BU_PVC_160" localSheetId="2">#REF!</definedName>
    <definedName name="BU_PVC_160">#REF!</definedName>
    <definedName name="BU_PVC_63" localSheetId="2">#REF!</definedName>
    <definedName name="BU_PVC_63">#REF!</definedName>
    <definedName name="BU_PVC_75" localSheetId="2">#REF!</definedName>
    <definedName name="BU_PVC_75">#REF!</definedName>
    <definedName name="BU_PVC_90" localSheetId="2">#REF!</definedName>
    <definedName name="BU_PVC_90">#REF!</definedName>
    <definedName name="BU_PVC_ou_FONTE" localSheetId="2">#REF!</definedName>
    <definedName name="BU_PVC_ou_FONTE">#REF!</definedName>
    <definedName name="Bureaux_location" localSheetId="2">[48]Z.Fnche!#REF!</definedName>
    <definedName name="Bureaux_location">[49]Z.Fnche!#REF!</definedName>
    <definedName name="Buse_100" localSheetId="2">#REF!</definedName>
    <definedName name="Buse_100">#REF!</definedName>
    <definedName name="Buse_200" localSheetId="2">#REF!</definedName>
    <definedName name="Buse_200">#REF!</definedName>
    <definedName name="bvfde">#N/A</definedName>
    <definedName name="C_" localSheetId="1">#REF!</definedName>
    <definedName name="C_" localSheetId="0">#REF!</definedName>
    <definedName name="C_" localSheetId="2">#REF!</definedName>
    <definedName name="C_">#REF!</definedName>
    <definedName name="cable_arrivée" localSheetId="2">#REF!</definedName>
    <definedName name="cable_arrivée">#REF!</definedName>
    <definedName name="cable_BT_gpoupes" localSheetId="2">#REF!</definedName>
    <definedName name="cable_BT_gpoupes">#REF!</definedName>
    <definedName name="cable_BT_groupes" localSheetId="2">#REF!</definedName>
    <definedName name="cable_BT_groupes">#REF!</definedName>
    <definedName name="CAC" localSheetId="2">#REF!</definedName>
    <definedName name="CAC">#REF!</definedName>
    <definedName name="CADRE" localSheetId="2">#REF!</definedName>
    <definedName name="CADRE">#REF!</definedName>
    <definedName name="calage">[50]DATA!$B$1</definedName>
    <definedName name="CALCUL" localSheetId="2">#REF!</definedName>
    <definedName name="CALCUL">#REF!</definedName>
    <definedName name="Canalisation__PVC_ø_200" localSheetId="2">'[36]METRE 5'!#REF!</definedName>
    <definedName name="Canalisation__PVC_ø_200">'[36]METRE 5'!#REF!</definedName>
    <definedName name="Canniveaux_cable" localSheetId="2">#REF!</definedName>
    <definedName name="Canniveaux_cable">#REF!</definedName>
    <definedName name="Canniveaux_eau_fuite" localSheetId="2">#REF!</definedName>
    <definedName name="Canniveaux_eau_fuite">#REF!</definedName>
    <definedName name="Capot_regard" localSheetId="2">#REF!</definedName>
    <definedName name="Capot_regard">#REF!</definedName>
    <definedName name="CC">'[28]Personnaliser votre decompt'!$G$22:$G$25</definedName>
    <definedName name="ccr" localSheetId="2">#REF!</definedName>
    <definedName name="ccr">#REF!</definedName>
    <definedName name="ccre" localSheetId="2">#REF!</definedName>
    <definedName name="ccre">#REF!</definedName>
    <definedName name="CCT" localSheetId="2">#REF!</definedName>
    <definedName name="CCT">#REF!</definedName>
    <definedName name="CDB">'[28]Personnaliser votre decompt'!$E$50</definedName>
    <definedName name="ce" localSheetId="2">#REF!</definedName>
    <definedName name="ce">#REF!</definedName>
    <definedName name="CF15_" localSheetId="2">#REF!</definedName>
    <definedName name="CF15_">#REF!</definedName>
    <definedName name="ch" localSheetId="2">#REF!</definedName>
    <definedName name="ch">#REF!</definedName>
    <definedName name="Chape_étanche_sur_maçonnerie" localSheetId="2">'[36]METRE 5'!#REF!</definedName>
    <definedName name="Chape_étanche_sur_maçonnerie">'[36]METRE 5'!#REF!</definedName>
    <definedName name="chassis_0.4x0.3" localSheetId="2">#REF!</definedName>
    <definedName name="chassis_0.4x0.3">#REF!</definedName>
    <definedName name="chassis_1_3x0.5" localSheetId="2">#REF!</definedName>
    <definedName name="chassis_1_3x0.5">#REF!</definedName>
    <definedName name="Chaussée_bétonnée" localSheetId="2">#REF!</definedName>
    <definedName name="Chaussée_bétonnée">#REF!</definedName>
    <definedName name="Chaussée_encaillasée" localSheetId="2">#REF!</definedName>
    <definedName name="Chaussée_encaillasée">#REF!</definedName>
    <definedName name="che" localSheetId="2">#REF!</definedName>
    <definedName name="che">#REF!</definedName>
    <definedName name="circuit_terre" localSheetId="2">#REF!</definedName>
    <definedName name="circuit_terre">#REF!</definedName>
    <definedName name="CIVIL" localSheetId="2">'[51]Macro-Long'!$A$12:$B$53</definedName>
    <definedName name="CIVIL">'[52]Macro-Long'!$A$12:$B$53</definedName>
    <definedName name="CIVILASLOUJI" localSheetId="2">'[51]Macro-press'!$A$16:$C$39</definedName>
    <definedName name="CIVILASLOUJI">'[52]Macro-press'!$A$16:$C$39</definedName>
    <definedName name="cj" localSheetId="2">#REF!</definedName>
    <definedName name="cj">#REF!</definedName>
    <definedName name="cje" localSheetId="2">#REF!</definedName>
    <definedName name="cje">#REF!</definedName>
    <definedName name="Clapet_100" localSheetId="2">#REF!</definedName>
    <definedName name="Clapet_100">#REF!</definedName>
    <definedName name="Clapet_150" localSheetId="2">#REF!</definedName>
    <definedName name="Clapet_150">#REF!</definedName>
    <definedName name="Clapet_200" localSheetId="2">#REF!</definedName>
    <definedName name="Clapet_200">#REF!</definedName>
    <definedName name="Clapet_250" localSheetId="2">#REF!</definedName>
    <definedName name="Clapet_250">#REF!</definedName>
    <definedName name="Clapet_300" localSheetId="2">#REF!</definedName>
    <definedName name="Clapet_300">#REF!</definedName>
    <definedName name="Clapet_40" localSheetId="2">#REF!</definedName>
    <definedName name="Clapet_40">#REF!</definedName>
    <definedName name="Clapet_60" localSheetId="2">#REF!</definedName>
    <definedName name="Clapet_60">#REF!</definedName>
    <definedName name="Clapet_80" localSheetId="2">#REF!</definedName>
    <definedName name="Clapet_80">#REF!</definedName>
    <definedName name="clo" localSheetId="0">'ACIERS FONDATION'!clo</definedName>
    <definedName name="clo" localSheetId="2">#N/A</definedName>
    <definedName name="clo">[14]!clo</definedName>
    <definedName name="clô" localSheetId="0">'ACIERS FONDATION'!clô</definedName>
    <definedName name="clô" localSheetId="2">#N/A</definedName>
    <definedName name="clô">[14]!clô</definedName>
    <definedName name="CLOISON" localSheetId="2">[53]AN2!#REF!</definedName>
    <definedName name="CLOISON">[53]AN2!#REF!</definedName>
    <definedName name="Cloison__simple_en_briques" localSheetId="2">'[36]METRE 5'!#REF!</definedName>
    <definedName name="Cloison__simple_en_briques">'[36]METRE 5'!#REF!</definedName>
    <definedName name="Clôture_A" localSheetId="2">#REF!</definedName>
    <definedName name="Clôture_A">#REF!</definedName>
    <definedName name="Clôture_B" localSheetId="2">#REF!</definedName>
    <definedName name="Clôture_B">#REF!</definedName>
    <definedName name="Clôture_C" localSheetId="2">#REF!</definedName>
    <definedName name="Clôture_C">#REF!</definedName>
    <definedName name="Clôture_D" localSheetId="2">#REF!</definedName>
    <definedName name="Clôture_D">#REF!</definedName>
    <definedName name="co" localSheetId="2">'[30]Macro-cons'!$A$1</definedName>
    <definedName name="co">'[18]Macro-cons'!$A$1</definedName>
    <definedName name="Coef" localSheetId="2">#REF!</definedName>
    <definedName name="Coef">#REF!</definedName>
    <definedName name="cof" localSheetId="1">#REF!</definedName>
    <definedName name="cof" localSheetId="0">#REF!</definedName>
    <definedName name="cof" localSheetId="2">#REF!</definedName>
    <definedName name="cof">#REF!</definedName>
    <definedName name="coff_cad">[25]DATA!$B$1</definedName>
    <definedName name="coff_tete">[54]DATA!$B$2</definedName>
    <definedName name="Colebrook" localSheetId="2">'[55]Macro-colbrook'!$A$1</definedName>
    <definedName name="Colebrook">'[56]Macro-colbrook'!$A$1</definedName>
    <definedName name="colebrook2" localSheetId="2">'[57]Macro-colbrook'!$A$1</definedName>
    <definedName name="colebrook2">'[58]Macro-colbrook'!$A$1</definedName>
    <definedName name="collet_Bridé" localSheetId="2">#REF!</definedName>
    <definedName name="collet_Bridé">#REF!</definedName>
    <definedName name="Collet_bridé_110" localSheetId="2">#REF!</definedName>
    <definedName name="Collet_bridé_110">#REF!</definedName>
    <definedName name="Collet_bridé_125" localSheetId="2">#REF!</definedName>
    <definedName name="Collet_bridé_125">#REF!</definedName>
    <definedName name="Collet_bridé_140" localSheetId="2">#REF!</definedName>
    <definedName name="Collet_bridé_140">#REF!</definedName>
    <definedName name="Collet_bridé_160" localSheetId="2">#REF!</definedName>
    <definedName name="Collet_bridé_160">#REF!</definedName>
    <definedName name="Collet_bridé_200" localSheetId="2">#REF!</definedName>
    <definedName name="Collet_bridé_200">#REF!</definedName>
    <definedName name="Collet_bridé_250" localSheetId="2">#REF!</definedName>
    <definedName name="Collet_bridé_250">#REF!</definedName>
    <definedName name="Collet_bridé_50" localSheetId="2">#REF!</definedName>
    <definedName name="Collet_bridé_50">#REF!</definedName>
    <definedName name="Collet_bridé_63" localSheetId="2">#REF!</definedName>
    <definedName name="Collet_bridé_63">#REF!</definedName>
    <definedName name="Collet_bridé_75" localSheetId="2">#REF!</definedName>
    <definedName name="Collet_bridé_75">#REF!</definedName>
    <definedName name="Collet_bridé_90" localSheetId="2">#REF!</definedName>
    <definedName name="Collet_bridé_90">#REF!</definedName>
    <definedName name="Commande_régulation" localSheetId="2">#REF!</definedName>
    <definedName name="Commande_régulation">#REF!</definedName>
    <definedName name="COMPTER" localSheetId="2">#REF!</definedName>
    <definedName name="COMPTER">#REF!</definedName>
    <definedName name="Compteur">[10]PU!$A$54:$C$56</definedName>
    <definedName name="Compteur_100" localSheetId="2">#REF!</definedName>
    <definedName name="Compteur_100">#REF!</definedName>
    <definedName name="Compteur_150" localSheetId="2">#REF!</definedName>
    <definedName name="Compteur_150">#REF!</definedName>
    <definedName name="Compteur_200" localSheetId="2">#REF!</definedName>
    <definedName name="Compteur_200">#REF!</definedName>
    <definedName name="Compteur_250" localSheetId="2">#REF!</definedName>
    <definedName name="Compteur_250">#REF!</definedName>
    <definedName name="Compteur_300" localSheetId="2">#REF!</definedName>
    <definedName name="Compteur_300">#REF!</definedName>
    <definedName name="Compteur_40" localSheetId="2">#REF!</definedName>
    <definedName name="Compteur_40">#REF!</definedName>
    <definedName name="Compteur_50" localSheetId="2">#REF!</definedName>
    <definedName name="Compteur_50">#REF!</definedName>
    <definedName name="Compteur_60" localSheetId="2">#REF!</definedName>
    <definedName name="Compteur_60">#REF!</definedName>
    <definedName name="Compteur_80" localSheetId="2">#REF!</definedName>
    <definedName name="Compteur_80">#REF!</definedName>
    <definedName name="conduits_en_tube_ICD" localSheetId="1">#REF!</definedName>
    <definedName name="conduits_en_tube_ICD" localSheetId="0">#REF!</definedName>
    <definedName name="conduits_en_tube_ICD" localSheetId="2">#REF!</definedName>
    <definedName name="conduits_en_tube_ICD">#REF!</definedName>
    <definedName name="Cône_100" localSheetId="2">#REF!</definedName>
    <definedName name="Cône_100">#REF!</definedName>
    <definedName name="cone_100_60" localSheetId="2">#REF!</definedName>
    <definedName name="cone_100_60">#REF!</definedName>
    <definedName name="cone_100_80" localSheetId="2">#REF!</definedName>
    <definedName name="cone_100_80">#REF!</definedName>
    <definedName name="Cône_150" localSheetId="2">#REF!</definedName>
    <definedName name="Cône_150">#REF!</definedName>
    <definedName name="cone_150_100" localSheetId="2">#REF!</definedName>
    <definedName name="cone_150_100">#REF!</definedName>
    <definedName name="cone_150_80" localSheetId="2">#REF!</definedName>
    <definedName name="cone_150_80">#REF!</definedName>
    <definedName name="Cône_200" localSheetId="2">#REF!</definedName>
    <definedName name="Cône_200">#REF!</definedName>
    <definedName name="cone_200_150" localSheetId="2">#REF!</definedName>
    <definedName name="cone_200_150">#REF!</definedName>
    <definedName name="cone_250_200" localSheetId="2">#REF!</definedName>
    <definedName name="cone_250_200">#REF!</definedName>
    <definedName name="cone_300_200" localSheetId="2">#REF!</definedName>
    <definedName name="cone_300_200">#REF!</definedName>
    <definedName name="cone_300_250" localSheetId="2">#REF!</definedName>
    <definedName name="cone_300_250">#REF!</definedName>
    <definedName name="cone_400_300" localSheetId="2">#REF!</definedName>
    <definedName name="cone_400_300">#REF!</definedName>
    <definedName name="Cône_60" localSheetId="2">#REF!</definedName>
    <definedName name="Cône_60">#REF!</definedName>
    <definedName name="Cône_80" localSheetId="2">#REF!</definedName>
    <definedName name="Cône_80">#REF!</definedName>
    <definedName name="cone_80_60" localSheetId="2">#REF!</definedName>
    <definedName name="cone_80_60">#REF!</definedName>
    <definedName name="conf" localSheetId="1">#REF!</definedName>
    <definedName name="conf" localSheetId="0">#REF!</definedName>
    <definedName name="conf" localSheetId="2">#REF!</definedName>
    <definedName name="conf">#REF!</definedName>
    <definedName name="Confection_paillasse" localSheetId="2">#REF!</definedName>
    <definedName name="Confection_paillasse">#REF!</definedName>
    <definedName name="config" localSheetId="2">#REF!</definedName>
    <definedName name="config">#REF!</definedName>
    <definedName name="Cons" localSheetId="2">'[59]Macro-cons'!$A$1</definedName>
    <definedName name="Cons">'[60]Macro-cons'!$A$1</definedName>
    <definedName name="consomer" localSheetId="2">'[29]Macro-cons'!$A$1</definedName>
    <definedName name="consomer">'[17]Macro-cons'!$A$1</definedName>
    <definedName name="cor7003_COORD1_Liste" localSheetId="2">#REF!</definedName>
    <definedName name="cor7003_COORD1_Liste">#REF!</definedName>
    <definedName name="cote_forage" localSheetId="2">#REF!</definedName>
    <definedName name="cote_forage">#REF!</definedName>
    <definedName name="cote_forage1" localSheetId="2">#REF!</definedName>
    <definedName name="cote_forage1">#REF!</definedName>
    <definedName name="COTEPART" localSheetId="2">#REF!</definedName>
    <definedName name="COTEPART">#REF!</definedName>
    <definedName name="Couche_d_accrochage" localSheetId="2">#REF!</definedName>
    <definedName name="Couche_d_accrochage">#REF!</definedName>
    <definedName name="Couche_d_asphalte" localSheetId="2">#REF!</definedName>
    <definedName name="Couche_d_asphalte">#REF!</definedName>
    <definedName name="coude_110" localSheetId="2">#REF!</definedName>
    <definedName name="coude_110">#REF!</definedName>
    <definedName name="coude_125" localSheetId="2">#REF!</definedName>
    <definedName name="coude_125">#REF!</definedName>
    <definedName name="coude_140" localSheetId="2">#REF!</definedName>
    <definedName name="coude_140">#REF!</definedName>
    <definedName name="coude_160" localSheetId="2">#REF!</definedName>
    <definedName name="coude_160">#REF!</definedName>
    <definedName name="coude_200" localSheetId="2">#REF!</definedName>
    <definedName name="coude_200">#REF!</definedName>
    <definedName name="coude_50" localSheetId="2">#REF!</definedName>
    <definedName name="coude_50">#REF!</definedName>
    <definedName name="coude_63" localSheetId="2">#REF!</definedName>
    <definedName name="coude_63">#REF!</definedName>
    <definedName name="coude_75" localSheetId="2">#REF!</definedName>
    <definedName name="coude_75">#REF!</definedName>
    <definedName name="coude_90" localSheetId="2">#REF!</definedName>
    <definedName name="coude_90">#REF!</definedName>
    <definedName name="Coude_à_bride" localSheetId="2">#REF!</definedName>
    <definedName name="Coude_à_bride">#REF!</definedName>
    <definedName name="Coude_bridé_100" localSheetId="2">#REF!</definedName>
    <definedName name="Coude_bridé_100">#REF!</definedName>
    <definedName name="Coude_bridé_150" localSheetId="2">#REF!</definedName>
    <definedName name="Coude_bridé_150">#REF!</definedName>
    <definedName name="Coude_bridé_200" localSheetId="2">#REF!</definedName>
    <definedName name="Coude_bridé_200">#REF!</definedName>
    <definedName name="Coude_bridé_250" localSheetId="2">#REF!</definedName>
    <definedName name="Coude_bridé_250">#REF!</definedName>
    <definedName name="Coude_bridé_250_PN16" localSheetId="2">#REF!</definedName>
    <definedName name="Coude_bridé_250_PN16">#REF!</definedName>
    <definedName name="Coude_bridé_250_PN25" localSheetId="2">#REF!</definedName>
    <definedName name="Coude_bridé_250_PN25">#REF!</definedName>
    <definedName name="Coude_bridé_300" localSheetId="2">#REF!</definedName>
    <definedName name="Coude_bridé_300">#REF!</definedName>
    <definedName name="Coude_bridé_40" localSheetId="2">#REF!</definedName>
    <definedName name="Coude_bridé_40">#REF!</definedName>
    <definedName name="Coude_bridé_60" localSheetId="2">#REF!</definedName>
    <definedName name="Coude_bridé_60">#REF!</definedName>
    <definedName name="Coude_bridé_80" localSheetId="2">#REF!</definedName>
    <definedName name="Coude_bridé_80">#REF!</definedName>
    <definedName name="Coudes_Tout_angle" localSheetId="2">#REF!</definedName>
    <definedName name="Coudes_Tout_angle">#REF!</definedName>
    <definedName name="Country">33</definedName>
    <definedName name="Cp" localSheetId="1">#REF!</definedName>
    <definedName name="Cp" localSheetId="0">#REF!</definedName>
    <definedName name="Cp" localSheetId="2">#REF!</definedName>
    <definedName name="Cp">#REF!</definedName>
    <definedName name="Cpc" localSheetId="1">#REF!</definedName>
    <definedName name="Cpc" localSheetId="0">#REF!</definedName>
    <definedName name="Cpc" localSheetId="2">#REF!</definedName>
    <definedName name="Cpc">#REF!</definedName>
    <definedName name="CPJ" localSheetId="2">#REF!</definedName>
    <definedName name="CPJ">#REF!</definedName>
    <definedName name="cpteur">[61]PU!$A$41:$C$42</definedName>
    <definedName name="Crépine_100" localSheetId="2">#REF!</definedName>
    <definedName name="Crépine_100">#REF!</definedName>
    <definedName name="Crépine_150" localSheetId="2">#REF!</definedName>
    <definedName name="Crépine_150">#REF!</definedName>
    <definedName name="Crépine_200" localSheetId="2">#REF!</definedName>
    <definedName name="Crépine_200">#REF!</definedName>
    <definedName name="Crépine_250" localSheetId="2">#REF!</definedName>
    <definedName name="Crépine_250">#REF!</definedName>
    <definedName name="Crépine_300" localSheetId="2">#REF!</definedName>
    <definedName name="Crépine_300">#REF!</definedName>
    <definedName name="Crépine_40" localSheetId="2">#REF!</definedName>
    <definedName name="Crépine_40">#REF!</definedName>
    <definedName name="Crépine_60" localSheetId="2">#REF!</definedName>
    <definedName name="Crépine_60">#REF!</definedName>
    <definedName name="Crépine_80" localSheetId="2">#REF!</definedName>
    <definedName name="Crépine_80">#REF!</definedName>
    <definedName name="_xlnm.Criteria" localSheetId="2">#REF!</definedName>
    <definedName name="_xlnm.Criteria">#REF!</definedName>
    <definedName name="CS">'[28]Personnaliser votre decompt'!$E$51</definedName>
    <definedName name="CSP">[62]R2CAP!$B$6</definedName>
    <definedName name="CSR">[62]R2CAP!$C$6</definedName>
    <definedName name="cvn">'[11]Macro-Dexterne'!$A$12</definedName>
    <definedName name="cWhole" localSheetId="0">'ACIERS FONDATION'!cWhole</definedName>
    <definedName name="cWhole" localSheetId="2">#N/A</definedName>
    <definedName name="cWhole">[14]!cWhole</definedName>
    <definedName name="CX" localSheetId="2">[44]elec!#REF!</definedName>
    <definedName name="CX">[44]elec!#REF!</definedName>
    <definedName name="cxq">'[11]Macro-Long'!$A$12:$B$53</definedName>
    <definedName name="D" localSheetId="1">#REF!</definedName>
    <definedName name="D" localSheetId="0">#REF!</definedName>
    <definedName name="D" localSheetId="2">#REF!</definedName>
    <definedName name="D">#REF!</definedName>
    <definedName name="D.10" localSheetId="2">'[25]PV387-DEFINITIF'!#REF!</definedName>
    <definedName name="D.10">'[25]PV387-DEFINITIF'!#REF!</definedName>
    <definedName name="D.13" localSheetId="2">#REF!</definedName>
    <definedName name="D.13">#REF!</definedName>
    <definedName name="D.17" localSheetId="2">#REF!</definedName>
    <definedName name="D.17">#REF!</definedName>
    <definedName name="D.30.1" localSheetId="2">#REF!</definedName>
    <definedName name="D.30.1">#REF!</definedName>
    <definedName name="D.30.2" localSheetId="2">#REF!</definedName>
    <definedName name="D.30.2">#REF!</definedName>
    <definedName name="D.31.1" localSheetId="2">#REF!</definedName>
    <definedName name="D.31.1">#REF!</definedName>
    <definedName name="D.40.4" localSheetId="2">#REF!</definedName>
    <definedName name="D.40.4">#REF!</definedName>
    <definedName name="D.40.8" localSheetId="2">#REF!</definedName>
    <definedName name="D.40.8">#REF!</definedName>
    <definedName name="D.50.2" localSheetId="2">#REF!</definedName>
    <definedName name="D.50.2">#REF!</definedName>
    <definedName name="D.61.1" localSheetId="2">#REF!</definedName>
    <definedName name="D.61.1">#REF!</definedName>
    <definedName name="D.71" localSheetId="2">#REF!</definedName>
    <definedName name="D.71">#REF!</definedName>
    <definedName name="D81b17" localSheetId="2">#REF!</definedName>
    <definedName name="D81b17">#REF!</definedName>
    <definedName name="da" localSheetId="2">#REF!</definedName>
    <definedName name="da">#REF!</definedName>
    <definedName name="das" localSheetId="2">#REF!</definedName>
    <definedName name="das">#REF!</definedName>
    <definedName name="data1" localSheetId="2">#REF!</definedName>
    <definedName name="data1">#REF!</definedName>
    <definedName name="data10" localSheetId="2">#REF!</definedName>
    <definedName name="data10">#REF!</definedName>
    <definedName name="data11" localSheetId="2">#REF!</definedName>
    <definedName name="data11">#REF!</definedName>
    <definedName name="data12" localSheetId="2">#REF!</definedName>
    <definedName name="data12">#REF!</definedName>
    <definedName name="data13" localSheetId="2">#REF!</definedName>
    <definedName name="data13">#REF!</definedName>
    <definedName name="data14" localSheetId="2">#REF!</definedName>
    <definedName name="data14">#REF!</definedName>
    <definedName name="data15" localSheetId="2">#REF!</definedName>
    <definedName name="data15">#REF!</definedName>
    <definedName name="data16" localSheetId="2">#REF!</definedName>
    <definedName name="data16">#REF!</definedName>
    <definedName name="data17" localSheetId="2">#REF!</definedName>
    <definedName name="data17">#REF!</definedName>
    <definedName name="data18" localSheetId="2">#REF!</definedName>
    <definedName name="data18">#REF!</definedName>
    <definedName name="data19" localSheetId="2">#REF!</definedName>
    <definedName name="data19">#REF!</definedName>
    <definedName name="data2" localSheetId="2">#REF!</definedName>
    <definedName name="data2">#REF!</definedName>
    <definedName name="data20" localSheetId="2">#REF!</definedName>
    <definedName name="data20">#REF!</definedName>
    <definedName name="data21" localSheetId="2">#REF!</definedName>
    <definedName name="data21">#REF!</definedName>
    <definedName name="data22" localSheetId="2">#REF!</definedName>
    <definedName name="data22">#REF!</definedName>
    <definedName name="data23" localSheetId="2">#REF!</definedName>
    <definedName name="data23">#REF!</definedName>
    <definedName name="data24" localSheetId="2">#REF!</definedName>
    <definedName name="data24">#REF!</definedName>
    <definedName name="data25" localSheetId="2">#REF!</definedName>
    <definedName name="data25">#REF!</definedName>
    <definedName name="data26" localSheetId="2">#REF!</definedName>
    <definedName name="data26">#REF!</definedName>
    <definedName name="data27" localSheetId="2">#REF!</definedName>
    <definedName name="data27">#REF!</definedName>
    <definedName name="data28" localSheetId="2">#REF!</definedName>
    <definedName name="data28">#REF!</definedName>
    <definedName name="data29" localSheetId="2">#REF!</definedName>
    <definedName name="data29">#REF!</definedName>
    <definedName name="data3" localSheetId="2">#REF!</definedName>
    <definedName name="data3">#REF!</definedName>
    <definedName name="data30" localSheetId="2">#REF!</definedName>
    <definedName name="data30">#REF!</definedName>
    <definedName name="data31" localSheetId="2">#REF!</definedName>
    <definedName name="data31">#REF!</definedName>
    <definedName name="data32" localSheetId="2">#REF!</definedName>
    <definedName name="data32">#REF!</definedName>
    <definedName name="data33" localSheetId="2">#REF!</definedName>
    <definedName name="data33">#REF!</definedName>
    <definedName name="data34" localSheetId="2">#REF!</definedName>
    <definedName name="data34">#REF!</definedName>
    <definedName name="data35" localSheetId="2">#REF!</definedName>
    <definedName name="data35">#REF!</definedName>
    <definedName name="data36" localSheetId="2">#REF!</definedName>
    <definedName name="data36">#REF!</definedName>
    <definedName name="data37" localSheetId="2">#REF!</definedName>
    <definedName name="data37">#REF!</definedName>
    <definedName name="data38" localSheetId="2">#REF!</definedName>
    <definedName name="data38">#REF!</definedName>
    <definedName name="data39" localSheetId="2">#REF!</definedName>
    <definedName name="data39">#REF!</definedName>
    <definedName name="data4" localSheetId="2">#REF!</definedName>
    <definedName name="data4">#REF!</definedName>
    <definedName name="data40" localSheetId="2">#REF!</definedName>
    <definedName name="data40">#REF!</definedName>
    <definedName name="data41" localSheetId="2">#REF!</definedName>
    <definedName name="data41">#REF!</definedName>
    <definedName name="data42" localSheetId="2">#REF!</definedName>
    <definedName name="data42">#REF!</definedName>
    <definedName name="data43" localSheetId="2">#REF!</definedName>
    <definedName name="data43">#REF!</definedName>
    <definedName name="data44" localSheetId="2">#REF!</definedName>
    <definedName name="data44">#REF!</definedName>
    <definedName name="data45" localSheetId="2">#REF!</definedName>
    <definedName name="data45">#REF!</definedName>
    <definedName name="data46" localSheetId="2">#REF!</definedName>
    <definedName name="data46">#REF!</definedName>
    <definedName name="data47" localSheetId="2">#REF!</definedName>
    <definedName name="data47">#REF!</definedName>
    <definedName name="data48" localSheetId="2">#REF!</definedName>
    <definedName name="data48">#REF!</definedName>
    <definedName name="data49" localSheetId="2">#REF!</definedName>
    <definedName name="data49">#REF!</definedName>
    <definedName name="data5" localSheetId="2">#REF!</definedName>
    <definedName name="data5">#REF!</definedName>
    <definedName name="data50" localSheetId="2">#REF!</definedName>
    <definedName name="data50">#REF!</definedName>
    <definedName name="data51" localSheetId="2">#REF!</definedName>
    <definedName name="data51">#REF!</definedName>
    <definedName name="data52" localSheetId="2">#REF!</definedName>
    <definedName name="data52">#REF!</definedName>
    <definedName name="data53" localSheetId="2">#REF!</definedName>
    <definedName name="data53">#REF!</definedName>
    <definedName name="data54" localSheetId="2">#REF!</definedName>
    <definedName name="data54">#REF!</definedName>
    <definedName name="data55" localSheetId="2">#REF!</definedName>
    <definedName name="data55">#REF!</definedName>
    <definedName name="data56" localSheetId="2">#REF!</definedName>
    <definedName name="data56">#REF!</definedName>
    <definedName name="data57" localSheetId="2">#REF!</definedName>
    <definedName name="data57">#REF!</definedName>
    <definedName name="data58" localSheetId="2">#REF!</definedName>
    <definedName name="data58">#REF!</definedName>
    <definedName name="data59" localSheetId="2">#REF!</definedName>
    <definedName name="data59">#REF!</definedName>
    <definedName name="data6" localSheetId="2">#REF!</definedName>
    <definedName name="data6">#REF!</definedName>
    <definedName name="data60" localSheetId="2">#REF!</definedName>
    <definedName name="data60">#REF!</definedName>
    <definedName name="data61" localSheetId="2">#REF!</definedName>
    <definedName name="data61">#REF!</definedName>
    <definedName name="data62" localSheetId="2">#REF!</definedName>
    <definedName name="data62">#REF!</definedName>
    <definedName name="data63" localSheetId="2">#REF!</definedName>
    <definedName name="data63">#REF!</definedName>
    <definedName name="data64" localSheetId="2">#REF!</definedName>
    <definedName name="data64">#REF!</definedName>
    <definedName name="data65" localSheetId="2">#REF!</definedName>
    <definedName name="data65">#REF!</definedName>
    <definedName name="data66" localSheetId="2">#REF!</definedName>
    <definedName name="data66">#REF!</definedName>
    <definedName name="data67" localSheetId="2">#REF!</definedName>
    <definedName name="data67">#REF!</definedName>
    <definedName name="data68" localSheetId="2">#REF!</definedName>
    <definedName name="data68">#REF!</definedName>
    <definedName name="data69" localSheetId="2">#REF!</definedName>
    <definedName name="data69">#REF!</definedName>
    <definedName name="data7" localSheetId="2">#REF!</definedName>
    <definedName name="data7">#REF!</definedName>
    <definedName name="data70" localSheetId="2">#REF!</definedName>
    <definedName name="data70">#REF!</definedName>
    <definedName name="data8" localSheetId="2">#REF!</definedName>
    <definedName name="data8">#REF!</definedName>
    <definedName name="Database" localSheetId="2">[44]elec!#REF!</definedName>
    <definedName name="Database">#REF!</definedName>
    <definedName name="db" localSheetId="2">#REF!</definedName>
    <definedName name="db">#REF!</definedName>
    <definedName name="dbf" localSheetId="2">#REF!</definedName>
    <definedName name="dbf">'[12]Macro-Dexterne'!$A$1</definedName>
    <definedName name="Dc" localSheetId="1">#REF!</definedName>
    <definedName name="Dc" localSheetId="0">#REF!</definedName>
    <definedName name="Dc" localSheetId="2">#REF!</definedName>
    <definedName name="Dc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d" localSheetId="1">#REF!</definedName>
    <definedName name="dddd" localSheetId="2">#REF!</definedName>
    <definedName name="dddd">#REF!</definedName>
    <definedName name="dde" localSheetId="2">#REF!</definedName>
    <definedName name="dde">#REF!</definedName>
    <definedName name="De_10">1.216</definedName>
    <definedName name="De_12">1.432</definedName>
    <definedName name="De_4">0.526</definedName>
    <definedName name="De_5">0.64</definedName>
    <definedName name="De_6">0.724</definedName>
    <definedName name="De_8">0.96</definedName>
    <definedName name="Deboisement_déracinnage" localSheetId="2">#REF!</definedName>
    <definedName name="Deboisement_déracinnage">#REF!</definedName>
    <definedName name="debp">[63]Feuil3!$I$1:$I$65536</definedName>
    <definedName name="Décapage_intérieur" localSheetId="2">#REF!</definedName>
    <definedName name="Décapage_intérieur">#REF!</definedName>
    <definedName name="decompt" localSheetId="1">#REF!</definedName>
    <definedName name="decompt" localSheetId="2">#REF!</definedName>
    <definedName name="decompt">#REF!</definedName>
    <definedName name="DEDD" localSheetId="2">#REF!</definedName>
    <definedName name="DEDD">#REF!</definedName>
    <definedName name="DEDUIRE" localSheetId="2">#REF!</definedName>
    <definedName name="DEDUIRE">#REF!</definedName>
    <definedName name="demi_buse_100" localSheetId="2">#REF!</definedName>
    <definedName name="demi_buse_100">#REF!</definedName>
    <definedName name="demi_buse_200" localSheetId="2">#REF!</definedName>
    <definedName name="demi_buse_200">#REF!</definedName>
    <definedName name="demi_buse_300" localSheetId="2">#REF!</definedName>
    <definedName name="demi_buse_300">#REF!</definedName>
    <definedName name="Démolition_chaussée" localSheetId="2">#REF!</definedName>
    <definedName name="Démolition_chaussée">#REF!</definedName>
    <definedName name="dens" localSheetId="2">#REF!</definedName>
    <definedName name="dens">#REF!</definedName>
    <definedName name="dense" localSheetId="2">#REF!</definedName>
    <definedName name="dense">#REF!</definedName>
    <definedName name="dep" localSheetId="2">'[23]Macro-Dexterne'!$A$1</definedName>
    <definedName name="dep">'[12]Macro-Dexterne'!$A$1</definedName>
    <definedName name="derfeaz">#N/A</definedName>
    <definedName name="DESIGNATION" localSheetId="2">#REF!</definedName>
    <definedName name="DESIGNATION">#REF!</definedName>
    <definedName name="Désignation_des_ouvrages" localSheetId="2">[64]S.P1!$B$7</definedName>
    <definedName name="Désignation_des_ouvrages">[65]S.P1!$B$7</definedName>
    <definedName name="désinfection" localSheetId="2">#REF!</definedName>
    <definedName name="désinfection">#REF!</definedName>
    <definedName name="dev" localSheetId="2">#REF!</definedName>
    <definedName name="dev">#REF!</definedName>
    <definedName name="deve" localSheetId="2">#REF!</definedName>
    <definedName name="deve">#REF!</definedName>
    <definedName name="dex" localSheetId="2">'[30]Macro-Dexterne'!$A$1</definedName>
    <definedName name="dex">'[18]Macro-Dexterne'!$A$1</definedName>
    <definedName name="Dexterne" localSheetId="2">'[29]Macro-Dexterne'!$A$1</definedName>
    <definedName name="Dexterne">'[17]Macro-Dexterne'!$A$1</definedName>
    <definedName name="DF" localSheetId="2">#REF!</definedName>
    <definedName name="DF">'[66]GC 150m3 MGHASSINE'!$J$33</definedName>
    <definedName name="DFE" localSheetId="2">#REF!</definedName>
    <definedName name="DFE">'[11]Macro-Long'!$A$12:$B$53</definedName>
    <definedName name="dferr" localSheetId="2">#REF!</definedName>
    <definedName name="dferr">#REF!</definedName>
    <definedName name="dfg" localSheetId="2">#REF!</definedName>
    <definedName name="dfg">#REF!</definedName>
    <definedName name="dflt1">'[28]Personnaliser votre decompt'!$E$22</definedName>
    <definedName name="dflt2" localSheetId="2">#REF!</definedName>
    <definedName name="dflt2">#REF!</definedName>
    <definedName name="dflt3">'[28]Personnaliser votre decompt'!$E$23</definedName>
    <definedName name="dflt4">'[28]Personnaliser votre decompt'!$E$26</definedName>
    <definedName name="dflt5">'[28]Personnaliser votre decompt'!$E$27</definedName>
    <definedName name="dflt6">'[28]Personnaliser votre decompt'!$D$28</definedName>
    <definedName name="dflt7">'[28]Personnaliser votre decompt'!$G$27</definedName>
    <definedName name="dfr">'[11]Macro-Epaisseur'!$A$1</definedName>
    <definedName name="dgggggggggg" localSheetId="0">'ACIERS FONDATION'!dgggggggggg</definedName>
    <definedName name="dgggggggggg" localSheetId="2">#N/A</definedName>
    <definedName name="dgggggggggg">[14]!dgggggggggg</definedName>
    <definedName name="dh" localSheetId="2">#REF!</definedName>
    <definedName name="dh">#REF!</definedName>
    <definedName name="dhh" localSheetId="0">'ACIERS FONDATION'!dhh</definedName>
    <definedName name="dhh" localSheetId="2">#N/A</definedName>
    <definedName name="dhh">[14]!dhh</definedName>
    <definedName name="dia">[63]Feuil3!$J$1:$J$65536</definedName>
    <definedName name="Diam_ext" localSheetId="2">#REF!</definedName>
    <definedName name="Diam_ext">#REF!</definedName>
    <definedName name="Diam_int" localSheetId="2">#REF!</definedName>
    <definedName name="Diam_int">#REF!</definedName>
    <definedName name="Diam_Norm">[40]Calcul!$D$18</definedName>
    <definedName name="Diam_puit">[40]Calcul!$D$38</definedName>
    <definedName name="Diamètre_lanterneau" localSheetId="2">#REF!</definedName>
    <definedName name="Diamètre_lanterneau">#REF!</definedName>
    <definedName name="din" localSheetId="2">'[30]Macro-Diam-interne'!$A$1</definedName>
    <definedName name="din">'[18]Macro-Diam-interne'!$A$1</definedName>
    <definedName name="Dint" localSheetId="2">#REF!</definedName>
    <definedName name="Dint">#REF!</definedName>
    <definedName name="Dinterne" localSheetId="2">'[29]Macro-Diam-interne'!$A$1</definedName>
    <definedName name="Dinterne">'[17]Macro-Diam-interne'!$A$1</definedName>
    <definedName name="Disjoncteur_général" localSheetId="2">#REF!</definedName>
    <definedName name="Disjoncteur_général">#REF!</definedName>
    <definedName name="display_area_1">'[28]Personnaliser votre decompt'!$C$3:$I$44</definedName>
    <definedName name="display_area_2" localSheetId="2">#REF!</definedName>
    <definedName name="display_area_2">#REF!</definedName>
    <definedName name="divers" localSheetId="2">#REF!</definedName>
    <definedName name="divers">#REF!</definedName>
    <definedName name="DN" localSheetId="2">#REF!</definedName>
    <definedName name="DN">#REF!</definedName>
    <definedName name="doadm" localSheetId="2">#REF!</definedName>
    <definedName name="doadm">#REF!</definedName>
    <definedName name="dob" localSheetId="2">#REF!</definedName>
    <definedName name="dob">#REF!</definedName>
    <definedName name="doc" localSheetId="2">#REF!</definedName>
    <definedName name="doc">#REF!</definedName>
    <definedName name="dohe" localSheetId="2">#REF!</definedName>
    <definedName name="dohe">#REF!</definedName>
    <definedName name="Dossier_recollement_GC" localSheetId="2">#REF!</definedName>
    <definedName name="Dossier_recollement_GC">#REF!</definedName>
    <definedName name="Dossier_recollement_Tout" localSheetId="2">#REF!</definedName>
    <definedName name="Dossier_recollement_Tout">#REF!</definedName>
    <definedName name="dot" localSheetId="2">#REF!</definedName>
    <definedName name="dot">#REF!</definedName>
    <definedName name="dotadm" localSheetId="2">#REF!</definedName>
    <definedName name="dotadm">#REF!</definedName>
    <definedName name="Dotbr" localSheetId="2">#REF!</definedName>
    <definedName name="Dotbr">#REF!</definedName>
    <definedName name="dotcamp" localSheetId="2">#REF!</definedName>
    <definedName name="dotcamp">#REF!</definedName>
    <definedName name="dotdom" localSheetId="2">#REF!</definedName>
    <definedName name="dotdom">#REF!</definedName>
    <definedName name="dotind" localSheetId="2">#REF!</definedName>
    <definedName name="dotind">#REF!</definedName>
    <definedName name="dotindus" localSheetId="2">#REF!</definedName>
    <definedName name="dotindus">#REF!</definedName>
    <definedName name="dotindust" localSheetId="2">#REF!</definedName>
    <definedName name="dotindust">#REF!</definedName>
    <definedName name="Dotnbr" localSheetId="2">#REF!</definedName>
    <definedName name="Dotnbr">#REF!</definedName>
    <definedName name="dotzat" localSheetId="2">#REF!</definedName>
    <definedName name="dotzat">#REF!</definedName>
    <definedName name="dou" localSheetId="2">#REF!</definedName>
    <definedName name="dou">#REF!</definedName>
    <definedName name="Double_cloison_en_briques" localSheetId="2">'[36]METRE 5'!#REF!</definedName>
    <definedName name="Double_cloison_en_briques">'[36]METRE 5'!#REF!</definedName>
    <definedName name="dov" localSheetId="2">#REF!</definedName>
    <definedName name="dov">#REF!</definedName>
    <definedName name="doza" localSheetId="2">#REF!</definedName>
    <definedName name="doza">#REF!</definedName>
    <definedName name="DR" localSheetId="2">#REF!</definedName>
    <definedName name="DR">#REF!</definedName>
    <definedName name="Drain_pierre" localSheetId="2">#REF!</definedName>
    <definedName name="Drain_pierre">#REF!</definedName>
    <definedName name="Drain_sèche_en_pierres_autour_cuve" localSheetId="2">#REF!</definedName>
    <definedName name="Drain_sèche_en_pierres_autour_cuve">#REF!</definedName>
    <definedName name="dsdsd" localSheetId="1">[6]AN2!#REF!</definedName>
    <definedName name="dsdsd" localSheetId="0">[6]AN2!#REF!</definedName>
    <definedName name="dsdsd" localSheetId="2">[7]AN2!#REF!</definedName>
    <definedName name="dsdsd">[8]AN2!#REF!</definedName>
    <definedName name="DTI">'[11]Macro-Dexterne'!$A$1</definedName>
    <definedName name="e" localSheetId="1">[37]PERSONNALISER!#REF!</definedName>
    <definedName name="e" localSheetId="0">[37]PERSONNALISER!#REF!</definedName>
    <definedName name="E" localSheetId="2">#REF!</definedName>
    <definedName name="E">#REF!</definedName>
    <definedName name="EB" localSheetId="2">#REF!</definedName>
    <definedName name="EB">#REF!</definedName>
    <definedName name="EC" localSheetId="2">#REF!</definedName>
    <definedName name="EC">#REF!</definedName>
    <definedName name="Echelle_AGC_ml" localSheetId="2">#REF!</definedName>
    <definedName name="Echelle_AGC_ml">#REF!</definedName>
    <definedName name="Echelle_AGF_ml" localSheetId="2">#REF!</definedName>
    <definedName name="Echelle_AGF_ml">#REF!</definedName>
    <definedName name="echpl1m" localSheetId="2">'[24]PV02-SITU 12-03'!#REF!</definedName>
    <definedName name="echpl1m">'[24]PV02-SITU 12-03'!#REF!</definedName>
    <definedName name="ECHPL2m" localSheetId="2">'[24]PV02-SITU 12-03'!#REF!</definedName>
    <definedName name="ECHPL2m">'[24]PV02-SITU 12-03'!#REF!</definedName>
    <definedName name="Eclairage_extérieure" localSheetId="2">#REF!</definedName>
    <definedName name="Eclairage_extérieure">#REF!</definedName>
    <definedName name="éclairage_int_station" localSheetId="2">#REF!</definedName>
    <definedName name="éclairage_int_station">#REF!</definedName>
    <definedName name="Eclairage_intérieur" localSheetId="2">#REF!</definedName>
    <definedName name="Eclairage_intérieur">#REF!</definedName>
    <definedName name="ee" localSheetId="2">#REF!</definedName>
    <definedName name="ee">#REF!</definedName>
    <definedName name="EF" localSheetId="2">#REF!</definedName>
    <definedName name="EF">#REF!</definedName>
    <definedName name="Elec">'[67]BpElecEnnasr-Géneral'!$BS$6:$BS$99</definedName>
    <definedName name="electr">'[67]BpElecEnnasr-Géneral'!$CK$6:$CK$99</definedName>
    <definedName name="electricité">'[67]BpElecEnnasr-Géneral'!$BI$6:$BI$99</definedName>
    <definedName name="Electrode" localSheetId="2">#REF!</definedName>
    <definedName name="Electrode">#REF!</definedName>
    <definedName name="électrode" localSheetId="2">#REF!</definedName>
    <definedName name="électrode">#REF!</definedName>
    <definedName name="Embase_IPN" localSheetId="2">#REF!</definedName>
    <definedName name="Embase_IPN">#REF!</definedName>
    <definedName name="en" localSheetId="1">[37]PERSONNALISER!#REF!</definedName>
    <definedName name="en" localSheetId="0">[37]PERSONNALISER!#REF!</definedName>
    <definedName name="en" localSheetId="2">[21]PERSONNALISER!#REF!</definedName>
    <definedName name="en">[37]PERSONNALISER!#REF!</definedName>
    <definedName name="enduit" localSheetId="2">[53]AN2!#REF!</definedName>
    <definedName name="enduit">[53]AN2!#REF!</definedName>
    <definedName name="Enduit_bitumineux" localSheetId="1">#REF!</definedName>
    <definedName name="Enduit_bitumineux" localSheetId="2">#REF!</definedName>
    <definedName name="Enduit_bitumineux">#REF!</definedName>
    <definedName name="Enduit_étanche" localSheetId="1">#REF!</definedName>
    <definedName name="Enduit_étanche" localSheetId="2">#REF!</definedName>
    <definedName name="Enduit_étanche">#REF!</definedName>
    <definedName name="Enduit_étanche_3_cm" localSheetId="2">#REF!</definedName>
    <definedName name="Enduit_étanche_3_cm">#REF!</definedName>
    <definedName name="Enduit_exterieur" localSheetId="1">#REF!</definedName>
    <definedName name="Enduit_exterieur" localSheetId="2">#REF!</definedName>
    <definedName name="Enduit_exterieur">#REF!</definedName>
    <definedName name="Enduit_extérieur" localSheetId="2">#REF!</definedName>
    <definedName name="Enduit_extérieur">#REF!</definedName>
    <definedName name="Enduit_hydraulique_Sous_dalle" localSheetId="2">#REF!</definedName>
    <definedName name="Enduit_hydraulique_Sous_dalle">#REF!</definedName>
    <definedName name="Enduit_interieur" localSheetId="2">#REF!</definedName>
    <definedName name="Enduit_interieur">#REF!</definedName>
    <definedName name="Enduite_couche_0_5" localSheetId="2">#REF!</definedName>
    <definedName name="Enduite_couche_0_5">#REF!</definedName>
    <definedName name="enrichissement_ciment" localSheetId="2">#REF!</definedName>
    <definedName name="enrichissement_ciment">#REF!</definedName>
    <definedName name="Enseigne_ONEP" localSheetId="2">#REF!</definedName>
    <definedName name="Enseigne_ONEP">#REF!</definedName>
    <definedName name="Enter" localSheetId="2">'[29]Macro-Long'!$A$12:$B$53</definedName>
    <definedName name="Enter">'[17]Macro-Long'!$A$12:$B$53</definedName>
    <definedName name="ENTREE1" localSheetId="2">'[29]Macro-press'!$A$16:$C$39</definedName>
    <definedName name="ENTREE1">'[17]Macro-press'!$A$16:$C$39</definedName>
    <definedName name="ep" localSheetId="2">#REF!</definedName>
    <definedName name="ep">#REF!</definedName>
    <definedName name="ép" localSheetId="2">#REF!</definedName>
    <definedName name="ép">#REF!</definedName>
    <definedName name="ep.ouv" localSheetId="2">#REF!</definedName>
    <definedName name="ep.ouv">#REF!</definedName>
    <definedName name="ép_accrot" localSheetId="2">#REF!</definedName>
    <definedName name="ép_accrot">#REF!</definedName>
    <definedName name="ép_accrot1" localSheetId="2">#REF!</definedName>
    <definedName name="ép_accrot1">#REF!</definedName>
    <definedName name="ép_canniveau" localSheetId="2">#REF!</definedName>
    <definedName name="ép_canniveau">#REF!</definedName>
    <definedName name="ép_canniveau_2" localSheetId="2">'[68]Réservoir 250m3'!#REF!</definedName>
    <definedName name="ép_canniveau_2">'[68]Réservoir 250m3'!#REF!</definedName>
    <definedName name="ép_canniveau150" localSheetId="2">#REF!</definedName>
    <definedName name="ép_canniveau150">#REF!</definedName>
    <definedName name="ép_canniveau300" localSheetId="2">#REF!</definedName>
    <definedName name="ép_canniveau300">#REF!</definedName>
    <definedName name="ép_Chicane" localSheetId="2">#REF!</definedName>
    <definedName name="ép_Chicane">#REF!</definedName>
    <definedName name="ép_coupole" localSheetId="2">#REF!</definedName>
    <definedName name="ép_coupole">#REF!</definedName>
    <definedName name="ép_coupole150" localSheetId="2">#REF!</definedName>
    <definedName name="ép_coupole150">#REF!</definedName>
    <definedName name="ép_coupole300" localSheetId="2">#REF!</definedName>
    <definedName name="ép_coupole300">#REF!</definedName>
    <definedName name="ép_lanterne" localSheetId="2">#REF!</definedName>
    <definedName name="ép_lanterne">#REF!</definedName>
    <definedName name="ép_lanterne150" localSheetId="2">#REF!</definedName>
    <definedName name="ép_lanterne150">#REF!</definedName>
    <definedName name="ép_lanterne2" localSheetId="2">#REF!</definedName>
    <definedName name="ép_lanterne2">#REF!</definedName>
    <definedName name="ép_lanterne300" localSheetId="2">#REF!</definedName>
    <definedName name="ép_lanterne300">#REF!</definedName>
    <definedName name="ép_paroi_jav" localSheetId="2">'[68]Réservoir 250m3'!#REF!</definedName>
    <definedName name="ép_paroi_jav">'[68]Réservoir 250m3'!#REF!</definedName>
    <definedName name="ép_paroi_vanne" localSheetId="2">#REF!</definedName>
    <definedName name="ép_paroi_vanne">#REF!</definedName>
    <definedName name="ép_paroi_vanne150" localSheetId="2">#REF!</definedName>
    <definedName name="ép_paroi_vanne150">#REF!</definedName>
    <definedName name="ép_paroi_vanne300" localSheetId="2">#REF!</definedName>
    <definedName name="ép_paroi_vanne300">#REF!</definedName>
    <definedName name="ép_parois" localSheetId="2">#REF!</definedName>
    <definedName name="ép_parois">#REF!</definedName>
    <definedName name="ép_parois1" localSheetId="2">#REF!</definedName>
    <definedName name="ép_parois1">#REF!</definedName>
    <definedName name="ép_radier" localSheetId="2">#REF!</definedName>
    <definedName name="ép_radier">#REF!</definedName>
    <definedName name="ép_radier1" localSheetId="2">#REF!</definedName>
    <definedName name="ép_radier1">#REF!</definedName>
    <definedName name="ép_radier150" localSheetId="2">#REF!</definedName>
    <definedName name="ép_radier150">#REF!</definedName>
    <definedName name="ép_radier300" localSheetId="2">#REF!</definedName>
    <definedName name="ép_radier300">#REF!</definedName>
    <definedName name="ép_tour" localSheetId="2">#REF!</definedName>
    <definedName name="ép_tour">#REF!</definedName>
    <definedName name="ép_tour150" localSheetId="2">#REF!</definedName>
    <definedName name="ép_tour150">#REF!</definedName>
    <definedName name="ép_tour300" localSheetId="2">#REF!</definedName>
    <definedName name="ép_tour300">#REF!</definedName>
    <definedName name="ép_voile" localSheetId="2">#REF!</definedName>
    <definedName name="ép_voile">#REF!</definedName>
    <definedName name="ép_voile1" localSheetId="2">#REF!</definedName>
    <definedName name="ép_voile1">#REF!</definedName>
    <definedName name="ép1" localSheetId="2">#REF!</definedName>
    <definedName name="ép1">#REF!</definedName>
    <definedName name="ép2" localSheetId="2">[69]BacheSR3NZ!#REF!</definedName>
    <definedName name="ép2">[70]BacheSR3NZ!#REF!</definedName>
    <definedName name="Epai_Dalle_de" localSheetId="1">#REF!</definedName>
    <definedName name="Epai_Dalle_de" localSheetId="0">#REF!</definedName>
    <definedName name="Epai_Dalle_de" localSheetId="2">#REF!</definedName>
    <definedName name="Epai_Dalle_de">#REF!</definedName>
    <definedName name="Epaiss_pui">[40]Calcul!$D$39</definedName>
    <definedName name="Epaisseur" localSheetId="2">'[29]Macro-Epaisseur'!$A$1</definedName>
    <definedName name="Epaisseur">'[17]Macro-Epaisseur'!$A$1</definedName>
    <definedName name="Epaisseur_conduite" localSheetId="2">'[59]Macro-Epaisseur'!$A$1</definedName>
    <definedName name="Epaisseur_conduite">'[60]Macro-Epaisseur'!$A$1</definedName>
    <definedName name="ES" localSheetId="2">#REF!</definedName>
    <definedName name="ES">#REF!</definedName>
    <definedName name="Essai_etancheité" localSheetId="2">#REF!</definedName>
    <definedName name="Essai_etancheité">#REF!</definedName>
    <definedName name="ETANC" localSheetId="2">#REF!</definedName>
    <definedName name="ETANC">#REF!</definedName>
    <definedName name="ETANCHE" localSheetId="2">#REF!</definedName>
    <definedName name="ETANCHE">#REF!</definedName>
    <definedName name="Etanchéité" localSheetId="2">#REF!</definedName>
    <definedName name="Etanchéité">#REF!</definedName>
    <definedName name="Etanchéité_coupole" localSheetId="2">#REF!</definedName>
    <definedName name="Etanchéité_coupole">#REF!</definedName>
    <definedName name="Etancheité_couverture" localSheetId="2">#REF!</definedName>
    <definedName name="Etancheité_couverture">#REF!</definedName>
    <definedName name="Etude_d_exécution" localSheetId="2">#REF!</definedName>
    <definedName name="Etude_d_exécution">#REF!</definedName>
    <definedName name="Etude_execution" localSheetId="2">#REF!</definedName>
    <definedName name="Etude_execution">#REF!</definedName>
    <definedName name="ev" localSheetId="2">'[30]Macro-Long'!$A$12:$B$53</definedName>
    <definedName name="ev">'[18]Macro-Long'!$A$12:$B$53</definedName>
    <definedName name="Evacuation_Terres" localSheetId="2">#REF!</definedName>
    <definedName name="Evacuation_Terres">#REF!</definedName>
    <definedName name="evi" localSheetId="2">#REF!</definedName>
    <definedName name="evi">#REF!</definedName>
    <definedName name="Evier_cuisine_gré" localSheetId="2">#REF!</definedName>
    <definedName name="Evier_cuisine_gré">#REF!</definedName>
    <definedName name="Extincteur_10" localSheetId="2">#REF!</definedName>
    <definedName name="Extincteur_10">#REF!</definedName>
    <definedName name="Extract" localSheetId="2">#REF!</definedName>
    <definedName name="Extract">#REF!</definedName>
    <definedName name="_xlnm.Extract" localSheetId="1">#REF!</definedName>
    <definedName name="_xlnm.Extract" localSheetId="0">#REF!</definedName>
    <definedName name="_xlnm.Extract" localSheetId="2">#REF!</definedName>
    <definedName name="_xlnm.Extract">#REF!</definedName>
    <definedName name="F" localSheetId="1">#REF!</definedName>
    <definedName name="F" localSheetId="0">#REF!</definedName>
    <definedName name="F" localSheetId="2">#REF!</definedName>
    <definedName name="F">#REF!</definedName>
    <definedName name="F__" localSheetId="1">#REF!</definedName>
    <definedName name="F__" localSheetId="0">#REF!</definedName>
    <definedName name="F__" localSheetId="2">#REF!</definedName>
    <definedName name="F__">#REF!</definedName>
    <definedName name="F1_" localSheetId="1">#REF!</definedName>
    <definedName name="F1_" localSheetId="0">#REF!</definedName>
    <definedName name="F1_" localSheetId="2">#REF!</definedName>
    <definedName name="F1_">#REF!</definedName>
    <definedName name="F27S" localSheetId="2">[15]Fourniture!$B$46:$D$46</definedName>
    <definedName name="F27S">[16]Fourniture!$B$46:$D$46</definedName>
    <definedName name="Fact3" localSheetId="2">#REF!</definedName>
    <definedName name="Fact3">#REF!</definedName>
    <definedName name="fam" localSheetId="2">'[25]PV387-DEFINITIF'!#REF!</definedName>
    <definedName name="fam">'[25]PV387-DEFINITIF'!#REF!</definedName>
    <definedName name="fav" localSheetId="2">'[25]PV387-DEFINITIF'!#REF!</definedName>
    <definedName name="fav">'[25]PV387-DEFINITIF'!#REF!</definedName>
    <definedName name="Fc" localSheetId="1">#REF!</definedName>
    <definedName name="Fc" localSheetId="0">#REF!</definedName>
    <definedName name="Fc" localSheetId="2">#REF!</definedName>
    <definedName name="Fc">#REF!</definedName>
    <definedName name="Fc1_" localSheetId="1">#REF!</definedName>
    <definedName name="Fc1_" localSheetId="0">#REF!</definedName>
    <definedName name="Fc1_" localSheetId="2">#REF!</definedName>
    <definedName name="Fc1_">#REF!</definedName>
    <definedName name="fcadre" localSheetId="2">'[25]PV387-DEFINITIF'!#REF!</definedName>
    <definedName name="fcadre">'[25]PV387-DEFINITIF'!#REF!</definedName>
    <definedName name="fdg" localSheetId="2">'[41]Macro-Dexterne'!$A$1</definedName>
    <definedName name="fdg">'[42]Macro-Dexterne'!$A$1</definedName>
    <definedName name="fdhf" localSheetId="0">'ACIERS FONDATION'!fdhf</definedName>
    <definedName name="fdhf" localSheetId="2">#N/A</definedName>
    <definedName name="fdhf">[14]!fdhf</definedName>
    <definedName name="FDS" localSheetId="2">'[23]Macro-Epaisseur'!$A$1</definedName>
    <definedName name="FDS">'[12]Macro-Epaisseur'!$A$1</definedName>
    <definedName name="fenêtre_0.75_1.30" localSheetId="2">#REF!</definedName>
    <definedName name="fenêtre_0.75_1.30">#REF!</definedName>
    <definedName name="Fenêtre_0.75x0.75" localSheetId="2">#REF!</definedName>
    <definedName name="Fenêtre_0.75x0.75">#REF!</definedName>
    <definedName name="Fenêtre_1.0x1.25" localSheetId="2">#REF!</definedName>
    <definedName name="Fenêtre_1.0x1.25">#REF!</definedName>
    <definedName name="Fenêtre_2.1x1.25" localSheetId="2">#REF!</definedName>
    <definedName name="Fenêtre_2.1x1.25">#REF!</definedName>
    <definedName name="ferr_av">[54]DATA!$B$6</definedName>
    <definedName name="ferr_cad">[50]DATA!$B$2</definedName>
    <definedName name="FERR_M3M4">[24]DATA!$B$4</definedName>
    <definedName name="ferr_tet">[25]DATA!$B$3</definedName>
    <definedName name="ff" localSheetId="2">#REF!</definedName>
    <definedName name="ff">#REF!</definedName>
    <definedName name="fff" localSheetId="1">#REF!</definedName>
    <definedName name="fff" localSheetId="2">'[71]Macro-cons'!$A$1</definedName>
    <definedName name="fff">#REF!</definedName>
    <definedName name="ffff" localSheetId="1">#REF!</definedName>
    <definedName name="ffff" localSheetId="2">#REF!</definedName>
    <definedName name="ffff">#REF!</definedName>
    <definedName name="FFFFF" localSheetId="2">#REF!</definedName>
    <definedName name="FFFFF">#REF!</definedName>
    <definedName name="FFFFFF" localSheetId="2">#REF!</definedName>
    <definedName name="FFFFFF">#REF!</definedName>
    <definedName name="fffffffffffffffffffffffffffffff" localSheetId="1">#REF!</definedName>
    <definedName name="fffffffffffffffffffffffffffffff" localSheetId="2">#REF!</definedName>
    <definedName name="fffffffffffffffffffffffffffffff">#REF!</definedName>
    <definedName name="fg" localSheetId="0">'ACIERS FONDATION'!fg</definedName>
    <definedName name="fg" localSheetId="2">#N/A</definedName>
    <definedName name="fg">[14]!fg</definedName>
    <definedName name="fgh" localSheetId="2">'[23]Macro-Diam-interne'!$A$1</definedName>
    <definedName name="fgh">'[12]Macro-Diam-interne'!$A$1</definedName>
    <definedName name="fghfddf" localSheetId="2">#REF!</definedName>
    <definedName name="fghfddf">#REF!</definedName>
    <definedName name="Film_en_polyéthylène" localSheetId="2">'[36]METRE 5'!#REF!</definedName>
    <definedName name="Film_en_polyéthylène">'[36]METRE 5'!#REF!</definedName>
    <definedName name="Fléche_coupole" localSheetId="2">#REF!</definedName>
    <definedName name="Fléche_coupole">#REF!</definedName>
    <definedName name="Forme_en_béton_armé" localSheetId="2">'[36]METRE 5'!#REF!</definedName>
    <definedName name="Forme_en_béton_armé">'[36]METRE 5'!#REF!</definedName>
    <definedName name="Forme_en_béton_sur_hérissonnage" localSheetId="2">'[36]METRE 5'!#REF!</definedName>
    <definedName name="Forme_en_béton_sur_hérissonnage">'[36]METRE 5'!#REF!</definedName>
    <definedName name="Forme_pente" localSheetId="2">#REF!</definedName>
    <definedName name="Forme_pente">#REF!</definedName>
    <definedName name="Fosse_septique_filtre" localSheetId="2">#REF!</definedName>
    <definedName name="Fosse_septique_filtre">#REF!</definedName>
    <definedName name="fouille" localSheetId="2">#REF!</definedName>
    <definedName name="fouille">#REF!</definedName>
    <definedName name="Fouilles_en_pleine_masse_dans_tous_terrains" localSheetId="2">'[36]METRE 5'!#REF!</definedName>
    <definedName name="Fouilles_en_pleine_masse_dans_tous_terrains">'[36]METRE 5'!#REF!</definedName>
    <definedName name="Fouilles_en_puits_ou_en_tranchées_dans_tout" localSheetId="2">'[36]METRE 5'!#REF!</definedName>
    <definedName name="Fouilles_en_puits_ou_en_tranchées_dans_tout">'[36]METRE 5'!#REF!</definedName>
    <definedName name="Fourreau_100" localSheetId="2">#REF!</definedName>
    <definedName name="Fourreau_100">#REF!</definedName>
    <definedName name="Fourreau_150" localSheetId="2">#REF!</definedName>
    <definedName name="Fourreau_150">#REF!</definedName>
    <definedName name="Fourreau_200" localSheetId="2">#REF!</definedName>
    <definedName name="Fourreau_200">#REF!</definedName>
    <definedName name="Fourreau_60" localSheetId="2">#REF!</definedName>
    <definedName name="Fourreau_60">#REF!</definedName>
    <definedName name="Fourreau_80" localSheetId="2">#REF!</definedName>
    <definedName name="Fourreau_80">#REF!</definedName>
    <definedName name="Foyer_etanche" localSheetId="2">#REF!</definedName>
    <definedName name="Foyer_etanche">#REF!</definedName>
    <definedName name="Foyer_simple" localSheetId="2">#REF!</definedName>
    <definedName name="Foyer_simple">#REF!</definedName>
    <definedName name="Fp" localSheetId="1">#REF!</definedName>
    <definedName name="Fp" localSheetId="0">#REF!</definedName>
    <definedName name="Fp" localSheetId="2">#REF!</definedName>
    <definedName name="Fp">#REF!</definedName>
    <definedName name="Fût_200" localSheetId="2">#REF!</definedName>
    <definedName name="Fût_200">#REF!</definedName>
    <definedName name="G" localSheetId="1">[6]AN2!#REF!</definedName>
    <definedName name="G" localSheetId="0">[6]AN2!#REF!</definedName>
    <definedName name="G" localSheetId="2">[7]AN2!#REF!</definedName>
    <definedName name="G">[8]AN2!#REF!</definedName>
    <definedName name="G.OPort" localSheetId="1">#REF!</definedName>
    <definedName name="G.OPort" localSheetId="0">#REF!</definedName>
    <definedName name="G.OPort" localSheetId="2">#REF!</definedName>
    <definedName name="G.OPort">#REF!</definedName>
    <definedName name="g_corps" localSheetId="2">[24]DATA!#REF!</definedName>
    <definedName name="g_corps">[24]DATA!#REF!</definedName>
    <definedName name="Garantie_décinale_GC" localSheetId="2">#REF!</definedName>
    <definedName name="Garantie_décinale_GC">#REF!</definedName>
    <definedName name="Garantie_décinale_Tout" localSheetId="2">#REF!</definedName>
    <definedName name="Garantie_décinale_Tout">#REF!</definedName>
    <definedName name="Gargouille" localSheetId="1">#REF!</definedName>
    <definedName name="Gargouille" localSheetId="2">#REF!</definedName>
    <definedName name="Gargouille">#REF!</definedName>
    <definedName name="Gazon" localSheetId="2">#REF!</definedName>
    <definedName name="Gazon">#REF!</definedName>
    <definedName name="GCCORR" localSheetId="2">'[51]Macro-Dexterne'!$A$1</definedName>
    <definedName name="GCCORR">'[52]Macro-Dexterne'!$A$1</definedName>
    <definedName name="gdfsfs" localSheetId="2">'[29]Macro-Long'!$A$1</definedName>
    <definedName name="gdfsfs">'[17]Macro-Long'!$A$1</definedName>
    <definedName name="GF" localSheetId="2">#REF!</definedName>
    <definedName name="GF">#REF!</definedName>
    <definedName name="GFD" localSheetId="2">[72]Personnaliser!#REF!</definedName>
    <definedName name="GFD">[73]Personnaliser!#REF!</definedName>
    <definedName name="gfr">'[11]Macro-press'!$A$16:$C$39</definedName>
    <definedName name="GG" localSheetId="1">#REF!</definedName>
    <definedName name="GG" localSheetId="0">#REF!</definedName>
    <definedName name="GG" localSheetId="2">#REF!</definedName>
    <definedName name="GG">#REF!</definedName>
    <definedName name="GHJ" localSheetId="2">'[74]GC 150m3 MGHASSINE'!$J$14</definedName>
    <definedName name="GHJ">'[66]GC 150m3 MGHASSINE'!$J$14</definedName>
    <definedName name="GI" localSheetId="2">[15]Fourniture!$B$6:$D$6</definedName>
    <definedName name="GI">[16]Fourniture!$B$6:$D$6</definedName>
    <definedName name="GII" localSheetId="2">[15]Fourniture!$B$7:$D$7</definedName>
    <definedName name="GII">[16]Fourniture!$B$7:$D$7</definedName>
    <definedName name="GNA" localSheetId="2">#REF!</definedName>
    <definedName name="GNA">#REF!</definedName>
    <definedName name="GNF" localSheetId="2">#REF!</definedName>
    <definedName name="GNF">#REF!</definedName>
    <definedName name="GoAssetChart" localSheetId="2">[75]!GoAssetChart</definedName>
    <definedName name="GoAssetChart">[75]!GoAssetChart</definedName>
    <definedName name="goaziz" localSheetId="1">#REF!</definedName>
    <definedName name="goaziz" localSheetId="0">#REF!</definedName>
    <definedName name="goaziz" localSheetId="2">#REF!</definedName>
    <definedName name="goaziz">#REF!</definedName>
    <definedName name="GoBack" localSheetId="2">[75]!GoBack</definedName>
    <definedName name="GoBack">[75]!GoBack</definedName>
    <definedName name="GoBalanceSheet" localSheetId="2">[75]!GoBalanceSheet</definedName>
    <definedName name="GoBalanceSheet">[75]!GoBalanceSheet</definedName>
    <definedName name="GoCashFlow" localSheetId="2">[75]!GoCashFlow</definedName>
    <definedName name="GoCashFlow">[75]!GoCashFlow</definedName>
    <definedName name="GoData" localSheetId="2">[75]!GoData</definedName>
    <definedName name="GoData">[75]!GoData</definedName>
    <definedName name="GoIncomeChart" localSheetId="2">[75]!GoIncomeChart</definedName>
    <definedName name="GoIncomeChart">[75]!GoIncomeChart</definedName>
    <definedName name="Gros_béton_ou_béton_cyclopèen" localSheetId="2">'[36]METRE 5'!#REF!</definedName>
    <definedName name="Gros_béton_ou_béton_cyclopèen">'[36]METRE 5'!#REF!</definedName>
    <definedName name="GT" localSheetId="1">[21]PERSONNALISER!#REF!</definedName>
    <definedName name="GT" localSheetId="0">[21]PERSONNALISER!#REF!</definedName>
    <definedName name="GT" localSheetId="2">[76]PERSONNALISER!#REF!</definedName>
    <definedName name="GT">[22]PERSONNALISER!#REF!</definedName>
    <definedName name="H" localSheetId="1">#REF!</definedName>
    <definedName name="h" localSheetId="2">[77]AN2!#REF!</definedName>
    <definedName name="H">#REF!</definedName>
    <definedName name="H_acces" localSheetId="1">#REF!</definedName>
    <definedName name="H_acces" localSheetId="2">#REF!</definedName>
    <definedName name="H_acces">#REF!</definedName>
    <definedName name="H_acces2" localSheetId="2">#REF!</definedName>
    <definedName name="H_acces2">#REF!</definedName>
    <definedName name="H_accrot" localSheetId="1">#REF!</definedName>
    <definedName name="H_accrot" localSheetId="2">#REF!</definedName>
    <definedName name="H_accrot">#REF!</definedName>
    <definedName name="H_accrot_jav" localSheetId="2">'[68]Réservoir 250m3'!#REF!</definedName>
    <definedName name="H_accrot_jav">'[68]Réservoir 250m3'!#REF!</definedName>
    <definedName name="H_accrot_vanne" localSheetId="2">#REF!</definedName>
    <definedName name="H_accrot_vanne">#REF!</definedName>
    <definedName name="H_accrot_vanne150" localSheetId="2">#REF!</definedName>
    <definedName name="H_accrot_vanne150">#REF!</definedName>
    <definedName name="H_accrot_vanne300" localSheetId="2">#REF!</definedName>
    <definedName name="H_accrot_vanne300">#REF!</definedName>
    <definedName name="H_accrot1" localSheetId="2">#REF!</definedName>
    <definedName name="H_accrot1">#REF!</definedName>
    <definedName name="H_accrot2" localSheetId="2">[69]BacheSR3NZ!#REF!</definedName>
    <definedName name="H_accrot2">[70]BacheSR3NZ!#REF!</definedName>
    <definedName name="H_accrotère" localSheetId="2">#REF!</definedName>
    <definedName name="H_accrotère">#REF!</definedName>
    <definedName name="H_accrotère150" localSheetId="2">#REF!</definedName>
    <definedName name="H_accrotère150">#REF!</definedName>
    <definedName name="H_accrotère300" localSheetId="2">#REF!</definedName>
    <definedName name="H_accrotère300">#REF!</definedName>
    <definedName name="H_BA_forage" localSheetId="2">#REF!</definedName>
    <definedName name="H_BA_forage">#REF!</definedName>
    <definedName name="H_BA_forage1" localSheetId="2">#REF!</definedName>
    <definedName name="H_BA_forage1">#REF!</definedName>
    <definedName name="H_canniveau" localSheetId="2">#REF!</definedName>
    <definedName name="H_canniveau">#REF!</definedName>
    <definedName name="H_canniveau_2" localSheetId="2">'[68]Réservoir 250m3'!#REF!</definedName>
    <definedName name="H_canniveau_2">'[68]Réservoir 250m3'!#REF!</definedName>
    <definedName name="H_canniveau150" localSheetId="2">#REF!</definedName>
    <definedName name="H_canniveau150">#REF!</definedName>
    <definedName name="H_canniveau300" localSheetId="2">#REF!</definedName>
    <definedName name="H_canniveau300">#REF!</definedName>
    <definedName name="H_ch_jav" localSheetId="2">'[68]Réservoir 250m3'!#REF!</definedName>
    <definedName name="H_ch_jav">'[68]Réservoir 250m3'!#REF!</definedName>
    <definedName name="H_ch_sup" localSheetId="2">#REF!</definedName>
    <definedName name="H_ch_sup">#REF!</definedName>
    <definedName name="H_ch_sup150" localSheetId="2">#REF!</definedName>
    <definedName name="H_ch_sup150">#REF!</definedName>
    <definedName name="H_ch_sup300" localSheetId="2">#REF!</definedName>
    <definedName name="H_ch_sup300">#REF!</definedName>
    <definedName name="H_ch_vanne" localSheetId="2">#REF!</definedName>
    <definedName name="H_ch_vanne">#REF!</definedName>
    <definedName name="H_ch_vanne150" localSheetId="2">#REF!</definedName>
    <definedName name="H_ch_vanne150">#REF!</definedName>
    <definedName name="H_ch_vanne300" localSheetId="2">#REF!</definedName>
    <definedName name="H_ch_vanne300">#REF!</definedName>
    <definedName name="H_chain" localSheetId="2">#REF!</definedName>
    <definedName name="H_chain">#REF!</definedName>
    <definedName name="H_chainage" localSheetId="2">#REF!</definedName>
    <definedName name="H_chainage">#REF!</definedName>
    <definedName name="H_chainage1" localSheetId="2">#REF!</definedName>
    <definedName name="H_chainage1">#REF!</definedName>
    <definedName name="H_chicane" localSheetId="2">#REF!</definedName>
    <definedName name="H_chicane">#REF!</definedName>
    <definedName name="H_dép" localSheetId="2">#REF!</definedName>
    <definedName name="H_dép">#REF!</definedName>
    <definedName name="H_dép2" localSheetId="2">[69]BacheSR3NZ!#REF!</definedName>
    <definedName name="H_dép2">[70]BacheSR3NZ!#REF!</definedName>
    <definedName name="H_départ" localSheetId="2">#REF!</definedName>
    <definedName name="H_départ">#REF!</definedName>
    <definedName name="H_départ150" localSheetId="2">#REF!</definedName>
    <definedName name="H_départ150">#REF!</definedName>
    <definedName name="H_départ300" localSheetId="2">#REF!</definedName>
    <definedName name="H_départ300">#REF!</definedName>
    <definedName name="h_élév" localSheetId="2">#REF!</definedName>
    <definedName name="h_élév">#REF!</definedName>
    <definedName name="H_escalier" localSheetId="2">#REF!</definedName>
    <definedName name="H_escalier">#REF!</definedName>
    <definedName name="H_escalier1" localSheetId="2">#REF!</definedName>
    <definedName name="H_escalier1">#REF!</definedName>
    <definedName name="H_ext_lantern" localSheetId="2">#REF!</definedName>
    <definedName name="H_ext_lantern">#REF!</definedName>
    <definedName name="H_ext_lantern150" localSheetId="2">#REF!</definedName>
    <definedName name="H_ext_lantern150">#REF!</definedName>
    <definedName name="H_ext_lantern300" localSheetId="2">#REF!</definedName>
    <definedName name="H_ext_lantern300">#REF!</definedName>
    <definedName name="H_flinkote" localSheetId="2">#REF!</definedName>
    <definedName name="H_flinkote">#REF!</definedName>
    <definedName name="H_flinkote150" localSheetId="2">#REF!</definedName>
    <definedName name="H_flinkote150">#REF!</definedName>
    <definedName name="H_javel" localSheetId="2">#REF!</definedName>
    <definedName name="H_javel">#REF!</definedName>
    <definedName name="H_javellisation" localSheetId="2">#REF!</definedName>
    <definedName name="H_javellisation">#REF!</definedName>
    <definedName name="H_L_talon" localSheetId="2">#REF!</definedName>
    <definedName name="H_L_talon">#REF!</definedName>
    <definedName name="H_L_talon150" localSheetId="2">#REF!</definedName>
    <definedName name="H_L_talon150">#REF!</definedName>
    <definedName name="H_L_talon300" localSheetId="2">#REF!</definedName>
    <definedName name="H_L_talon300">#REF!</definedName>
    <definedName name="H_lantern" localSheetId="2">#REF!</definedName>
    <definedName name="H_lantern">#REF!</definedName>
    <definedName name="H_lantern150" localSheetId="2">#REF!</definedName>
    <definedName name="H_lantern150">#REF!</definedName>
    <definedName name="H_lantern300" localSheetId="2">#REF!</definedName>
    <definedName name="H_lantern300">#REF!</definedName>
    <definedName name="H_lanterne" localSheetId="2">#REF!</definedName>
    <definedName name="H_lanterne">#REF!</definedName>
    <definedName name="H_lanterne2" localSheetId="2">[69]BacheSR3NZ!#REF!</definedName>
    <definedName name="H_lanterne2">[70]BacheSR3NZ!#REF!</definedName>
    <definedName name="H_pomp" localSheetId="2">#REF!</definedName>
    <definedName name="H_pomp">#REF!</definedName>
    <definedName name="H_pomp1" localSheetId="2">#REF!</definedName>
    <definedName name="H_pomp1">#REF!</definedName>
    <definedName name="H_reprise" localSheetId="2">#REF!</definedName>
    <definedName name="H_reprise">#REF!</definedName>
    <definedName name="H_semelle" localSheetId="2">#REF!</definedName>
    <definedName name="H_semelle">#REF!</definedName>
    <definedName name="H_semelle1" localSheetId="2">#REF!</definedName>
    <definedName name="H_semelle1">#REF!</definedName>
    <definedName name="H_talus" localSheetId="2">#REF!</definedName>
    <definedName name="H_talus">#REF!</definedName>
    <definedName name="H_talus2" localSheetId="2">[69]BacheSR3NZ!#REF!</definedName>
    <definedName name="H_talus2">[70]BacheSR3NZ!#REF!</definedName>
    <definedName name="H_tour" localSheetId="2">#REF!</definedName>
    <definedName name="H_tour">#REF!</definedName>
    <definedName name="H_tour150" localSheetId="2">#REF!</definedName>
    <definedName name="H_tour150">#REF!</definedName>
    <definedName name="H_tour300" localSheetId="2">#REF!</definedName>
    <definedName name="H_tour300">#REF!</definedName>
    <definedName name="H_voile" localSheetId="2">#REF!</definedName>
    <definedName name="H_voile">#REF!</definedName>
    <definedName name="H_voile_vh_vanne" localSheetId="2">#REF!</definedName>
    <definedName name="H_voile_vh_vanne">#REF!</definedName>
    <definedName name="H_voile1" localSheetId="2">#REF!</definedName>
    <definedName name="H_voile1">#REF!</definedName>
    <definedName name="H1_talus" localSheetId="2">#REF!</definedName>
    <definedName name="H1_talus">#REF!</definedName>
    <definedName name="H1_talus150" localSheetId="2">#REF!</definedName>
    <definedName name="H1_talus150">#REF!</definedName>
    <definedName name="H2_" localSheetId="2">#REF!</definedName>
    <definedName name="H2_">#REF!</definedName>
    <definedName name="H2_Talus" localSheetId="2">#REF!</definedName>
    <definedName name="H2_Talus">#REF!</definedName>
    <definedName name="H2_Talus150" localSheetId="2">#REF!</definedName>
    <definedName name="H2_Talus150">#REF!</definedName>
    <definedName name="HAHA" localSheetId="2">#REF!</definedName>
    <definedName name="HAHA">#REF!</definedName>
    <definedName name="hampe_drapeau" localSheetId="2">#REF!</definedName>
    <definedName name="hampe_drapeau">#REF!</definedName>
    <definedName name="Hardy_Cross" localSheetId="2">'[59]Macro-Hardy-Cross'!$A$1</definedName>
    <definedName name="Hardy_Cross">'[60]Macro-Hardy-Cross'!$A$1</definedName>
    <definedName name="Hauteur_d_eau" localSheetId="2">#REF!</definedName>
    <definedName name="Hauteur_d_eau">#REF!</definedName>
    <definedName name="Hauteur_lanterneau" localSheetId="2">#REF!</definedName>
    <definedName name="Hauteur_lanterneau">#REF!</definedName>
    <definedName name="Hauteur_talus" localSheetId="2">#REF!</definedName>
    <definedName name="Hauteur_talus">#REF!</definedName>
    <definedName name="Hauteur_talus300" localSheetId="2">#REF!</definedName>
    <definedName name="Hauteur_talus300">#REF!</definedName>
    <definedName name="HE" localSheetId="2">#REF!</definedName>
    <definedName name="HE">#REF!</definedName>
    <definedName name="Henterré" localSheetId="2">#REF!</definedName>
    <definedName name="Henterré">#REF!</definedName>
    <definedName name="Hérissonnage_en_pierre_sèche" localSheetId="2">'[36]METRE 5'!#REF!</definedName>
    <definedName name="Hérissonnage_en_pierre_sèche">'[36]METRE 5'!#REF!</definedName>
    <definedName name="Hérissonnage_en_pierres_sèches" localSheetId="2">'[36]METRE 5'!#REF!</definedName>
    <definedName name="Hérissonnage_en_pierres_sèches">'[36]METRE 5'!#REF!</definedName>
    <definedName name="Herrissonage" localSheetId="2">#REF!</definedName>
    <definedName name="Herrissonage">#REF!</definedName>
    <definedName name="Herrissonnage" localSheetId="2">#REF!</definedName>
    <definedName name="Herrissonnage">#REF!</definedName>
    <definedName name="hfdh" localSheetId="0">'ACIERS FONDATION'!hfdh</definedName>
    <definedName name="hfdh" localSheetId="2">#N/A</definedName>
    <definedName name="hfdh">[14]!hfdh</definedName>
    <definedName name="HGFD" localSheetId="2">[37]PERSONNALISER!#REF!</definedName>
    <definedName name="HGFD">[37]PERSONNALISER!#REF!</definedName>
    <definedName name="HH" localSheetId="2">[78]AN3!$H$6</definedName>
    <definedName name="HH">[78]AN3!$H$6</definedName>
    <definedName name="hjjhdflnsd" localSheetId="2">#REF!</definedName>
    <definedName name="hjjhdflnsd">#REF!</definedName>
    <definedName name="HmoyR" localSheetId="2">#REF!</definedName>
    <definedName name="HmoyR">#REF!</definedName>
    <definedName name="HmoyR150" localSheetId="2">#REF!</definedName>
    <definedName name="HmoyR150">#REF!</definedName>
    <definedName name="Hr" localSheetId="2">#REF!</definedName>
    <definedName name="Hr">#REF!</definedName>
    <definedName name="Hr___m">'[79]DETAIL ASS'!$H$9</definedName>
    <definedName name="Hs">[40]Calcul!$D$5</definedName>
    <definedName name="Hublot_etanche_L6" localSheetId="2">#REF!</definedName>
    <definedName name="Hublot_etanche_L6">#REF!</definedName>
    <definedName name="HY" localSheetId="1" hidden="1">#REF!</definedName>
    <definedName name="HY" localSheetId="0" hidden="1">#REF!</definedName>
    <definedName name="HY" localSheetId="2">#REF!</definedName>
    <definedName name="HY" hidden="1">#REF!</definedName>
    <definedName name="I" localSheetId="2">#REF!</definedName>
    <definedName name="I">#REF!</definedName>
    <definedName name="ii" localSheetId="1">[6]AN2!#REF!</definedName>
    <definedName name="ii" localSheetId="0">[6]AN2!#REF!</definedName>
    <definedName name="ii" localSheetId="2">[7]AN2!#REF!</definedName>
    <definedName name="ii">[8]AN2!#REF!</definedName>
    <definedName name="iiiii" localSheetId="1">#REF!</definedName>
    <definedName name="iiiii" localSheetId="2">#REF!</definedName>
    <definedName name="iiiii">#REF!</definedName>
    <definedName name="impresion_des_titres" localSheetId="2">#REF!</definedName>
    <definedName name="impresion_des_titres">#REF!</definedName>
    <definedName name="_xlnm.Print_Titles" localSheetId="1">'ACIERS ELEVATION'!$3:$6</definedName>
    <definedName name="_xlnm.Print_Titles" localSheetId="0">'ACIERS FONDATION'!$3:$5</definedName>
    <definedName name="impression_destitres" localSheetId="2">#REF!</definedName>
    <definedName name="impression_destitres">#REF!</definedName>
    <definedName name="Incendie60" localSheetId="1">#REF!</definedName>
    <definedName name="Incendie60" localSheetId="2">#REF!</definedName>
    <definedName name="Incendie60">#REF!</definedName>
    <definedName name="Installation" localSheetId="1">#REF!</definedName>
    <definedName name="Installation" localSheetId="2">#REF!</definedName>
    <definedName name="Installation">#REF!</definedName>
    <definedName name="Installation_chantier" localSheetId="2">#REF!</definedName>
    <definedName name="Installation_chantier">#REF!</definedName>
    <definedName name="Installation_elecrique" localSheetId="2">#REF!</definedName>
    <definedName name="Installation_elecrique">#REF!</definedName>
    <definedName name="Installation_plomperie" localSheetId="2">#REF!</definedName>
    <definedName name="Installation_plomperie">#REF!</definedName>
    <definedName name="IPN_appareil" localSheetId="2">#REF!</definedName>
    <definedName name="IPN_appareil">#REF!</definedName>
    <definedName name="IPN_ml" localSheetId="2">#REF!</definedName>
    <definedName name="IPN_ml">#REF!</definedName>
    <definedName name="Isolation_et_joint_anti_vibration_sous_socle" localSheetId="2">#REF!</definedName>
    <definedName name="Isolation_et_joint_anti_vibration_sous_socle">#REF!</definedName>
    <definedName name="J" localSheetId="2">#REF!</definedName>
    <definedName name="J">#REF!</definedName>
    <definedName name="JD_100" localSheetId="2">#REF!</definedName>
    <definedName name="JD_100">#REF!</definedName>
    <definedName name="JD_125" localSheetId="2">#REF!</definedName>
    <definedName name="JD_125">#REF!</definedName>
    <definedName name="JD_150" localSheetId="2">#REF!</definedName>
    <definedName name="JD_150">#REF!</definedName>
    <definedName name="JD_200" localSheetId="2">#REF!</definedName>
    <definedName name="JD_200">#REF!</definedName>
    <definedName name="JD_40" localSheetId="2">#REF!</definedName>
    <definedName name="JD_40">#REF!</definedName>
    <definedName name="JD_60" localSheetId="2">#REF!</definedName>
    <definedName name="JD_60">#REF!</definedName>
    <definedName name="JD_80" localSheetId="2">#REF!</definedName>
    <definedName name="JD_80">#REF!</definedName>
    <definedName name="jg_100" localSheetId="2">#REF!</definedName>
    <definedName name="jg_100">#REF!</definedName>
    <definedName name="jg_125" localSheetId="2">#REF!</definedName>
    <definedName name="jg_125">#REF!</definedName>
    <definedName name="jg_140" localSheetId="2">#REF!</definedName>
    <definedName name="jg_140">#REF!</definedName>
    <definedName name="jg_200" localSheetId="2">#REF!</definedName>
    <definedName name="jg_200">#REF!</definedName>
    <definedName name="jg_225" localSheetId="2">#REF!</definedName>
    <definedName name="jg_225">#REF!</definedName>
    <definedName name="jg_250" localSheetId="2">#REF!</definedName>
    <definedName name="jg_250">#REF!</definedName>
    <definedName name="jg_300" localSheetId="2">#REF!</definedName>
    <definedName name="jg_300">#REF!</definedName>
    <definedName name="jg_400" localSheetId="2">#REF!</definedName>
    <definedName name="jg_400">#REF!</definedName>
    <definedName name="jg_60" localSheetId="2">#REF!</definedName>
    <definedName name="jg_60">#REF!</definedName>
    <definedName name="jg_80" localSheetId="2">#REF!</definedName>
    <definedName name="jg_80">#REF!</definedName>
    <definedName name="jht" localSheetId="1" hidden="1">#REF!</definedName>
    <definedName name="jht" localSheetId="0" hidden="1">#REF!</definedName>
    <definedName name="jht" localSheetId="2" hidden="1">#REF!</definedName>
    <definedName name="jht" hidden="1">#REF!</definedName>
    <definedName name="jj" localSheetId="1">#REF!</definedName>
    <definedName name="jj" localSheetId="0">#REF!</definedName>
    <definedName name="jj" localSheetId="2">#REF!</definedName>
    <definedName name="jj">#REF!</definedName>
    <definedName name="jjjj" localSheetId="1">#REF!</definedName>
    <definedName name="jjjj" localSheetId="2">#REF!</definedName>
    <definedName name="jjjj">#REF!</definedName>
    <definedName name="Joint_de_dilatation_en_élévation" localSheetId="2">'[36]METRE 5'!#REF!</definedName>
    <definedName name="Joint_de_dilatation_en_élévation">'[36]METRE 5'!#REF!</definedName>
    <definedName name="Joint_de_dilatation_en_fondation" localSheetId="2">'[36]METRE 5'!#REF!</definedName>
    <definedName name="Joint_de_dilatation_en_fondation">'[36]METRE 5'!#REF!</definedName>
    <definedName name="k" localSheetId="2">#REF!</definedName>
    <definedName name="k">#REF!</definedName>
    <definedName name="Kilometre" localSheetId="2">[25]DATA!#REF!</definedName>
    <definedName name="Kilometre">[25]DATA!#REF!</definedName>
    <definedName name="kj" localSheetId="2">[80]AN2!#REF!</definedName>
    <definedName name="kj">[80]AN2!#REF!</definedName>
    <definedName name="kji" localSheetId="2">'[74]GC 150m3 MGHASSINE'!$J$20</definedName>
    <definedName name="kji">'[66]GC 150m3 MGHASSINE'!$J$20</definedName>
    <definedName name="kkkk" localSheetId="1">#REF!</definedName>
    <definedName name="kkkk" localSheetId="2">#REF!</definedName>
    <definedName name="kkkk">#REF!</definedName>
    <definedName name="kkkkkkkkk" localSheetId="2">#REF!</definedName>
    <definedName name="kkkkkkkkk">#REF!</definedName>
    <definedName name="kkkkkkkkkkk" localSheetId="2">#REF!</definedName>
    <definedName name="kkkkkkkkkkk">#REF!</definedName>
    <definedName name="klm" localSheetId="2">'[23]Macro-press'!$A$16:$C$39</definedName>
    <definedName name="klm">'[12]Macro-press'!$A$16:$C$39</definedName>
    <definedName name="L_1">[40]Calcul!$D$42</definedName>
    <definedName name="L_2">[40]Calcul!$D$43</definedName>
    <definedName name="L_chain" localSheetId="2">#REF!</definedName>
    <definedName name="L_chain">#REF!</definedName>
    <definedName name="L_decaissé">[40]Calcul!$D$40</definedName>
    <definedName name="L_talus" localSheetId="2">#REF!</definedName>
    <definedName name="L_talus">#REF!</definedName>
    <definedName name="L_talus2" localSheetId="2">#REF!</definedName>
    <definedName name="L_talus2">#REF!</definedName>
    <definedName name="La_dép" localSheetId="2">#REF!</definedName>
    <definedName name="La_dép">#REF!</definedName>
    <definedName name="La_dép2" localSheetId="2">#REF!</definedName>
    <definedName name="La_dép2">#REF!</definedName>
    <definedName name="LAMES" localSheetId="2">#REF!</definedName>
    <definedName name="LAMES">#REF!</definedName>
    <definedName name="lar_accrotère" localSheetId="2">#REF!</definedName>
    <definedName name="lar_accrotère">#REF!</definedName>
    <definedName name="lar_accrotère150" localSheetId="2">#REF!</definedName>
    <definedName name="lar_accrotère150">#REF!</definedName>
    <definedName name="lar_accrotère300" localSheetId="2">#REF!</definedName>
    <definedName name="lar_accrotère300">#REF!</definedName>
    <definedName name="Lar_ch_sup" localSheetId="2">#REF!</definedName>
    <definedName name="Lar_ch_sup">#REF!</definedName>
    <definedName name="Lar_ch_sup150" localSheetId="2">#REF!</definedName>
    <definedName name="Lar_ch_sup150">#REF!</definedName>
    <definedName name="Lar_ch_sup300" localSheetId="2">#REF!</definedName>
    <definedName name="Lar_ch_sup300">#REF!</definedName>
    <definedName name="Lar_javel" localSheetId="2">#REF!</definedName>
    <definedName name="Lar_javel">#REF!</definedName>
    <definedName name="Lar_javel1" localSheetId="2">#REF!</definedName>
    <definedName name="Lar_javel1">#REF!</definedName>
    <definedName name="Lar_pomp" localSheetId="2">#REF!</definedName>
    <definedName name="Lar_pomp">#REF!</definedName>
    <definedName name="Lar_pomp1" localSheetId="2">#REF!</definedName>
    <definedName name="Lar_pomp1">#REF!</definedName>
    <definedName name="Larg" localSheetId="2">#REF!</definedName>
    <definedName name="Larg">#REF!</definedName>
    <definedName name="larg_canniveau" localSheetId="2">#REF!</definedName>
    <definedName name="larg_canniveau">#REF!</definedName>
    <definedName name="Larg_canniveau_2" localSheetId="2">'[68]Réservoir 250m3'!#REF!</definedName>
    <definedName name="Larg_canniveau_2">'[68]Réservoir 250m3'!#REF!</definedName>
    <definedName name="larg_canniveau150" localSheetId="2">#REF!</definedName>
    <definedName name="larg_canniveau150">#REF!</definedName>
    <definedName name="larg_canniveau300" localSheetId="2">#REF!</definedName>
    <definedName name="larg_canniveau300">#REF!</definedName>
    <definedName name="Larg_ch_jav" localSheetId="2">'[68]Réservoir 250m3'!#REF!</definedName>
    <definedName name="Larg_ch_jav">'[68]Réservoir 250m3'!#REF!</definedName>
    <definedName name="Larg_ch_vanne" localSheetId="2">#REF!</definedName>
    <definedName name="Larg_ch_vanne">#REF!</definedName>
    <definedName name="Larg_ch_vanne150" localSheetId="2">#REF!</definedName>
    <definedName name="Larg_ch_vanne150">#REF!</definedName>
    <definedName name="Larg_ch_vanne300" localSheetId="2">#REF!</definedName>
    <definedName name="Larg_ch_vanne300">#REF!</definedName>
    <definedName name="Larg_chainage" localSheetId="2">#REF!</definedName>
    <definedName name="Larg_chainage">#REF!</definedName>
    <definedName name="larg_chainage_jav_reprise" localSheetId="2">#REF!</definedName>
    <definedName name="larg_chainage_jav_reprise">#REF!</definedName>
    <definedName name="Larg_chainage1" localSheetId="2">#REF!</definedName>
    <definedName name="Larg_chainage1">#REF!</definedName>
    <definedName name="larg_chainage150" localSheetId="2">#REF!</definedName>
    <definedName name="larg_chainage150">#REF!</definedName>
    <definedName name="larg_chainage300" localSheetId="2">#REF!</definedName>
    <definedName name="larg_chainage300">#REF!</definedName>
    <definedName name="larg_chanage_jav" localSheetId="2">'[68]Réservoir 250m3'!#REF!</definedName>
    <definedName name="larg_chanage_jav">'[68]Réservoir 250m3'!#REF!</definedName>
    <definedName name="larg_départ" localSheetId="2">#REF!</definedName>
    <definedName name="larg_départ">#REF!</definedName>
    <definedName name="larg_départ150" localSheetId="2">#REF!</definedName>
    <definedName name="larg_départ150">#REF!</definedName>
    <definedName name="larg_départ300" localSheetId="2">#REF!</definedName>
    <definedName name="larg_départ300">#REF!</definedName>
    <definedName name="Larg_javellisation" localSheetId="2">#REF!</definedName>
    <definedName name="Larg_javellisation">#REF!</definedName>
    <definedName name="Larg_reprise" localSheetId="2">#REF!</definedName>
    <definedName name="Larg_reprise">#REF!</definedName>
    <definedName name="Larg_semelle" localSheetId="2">#REF!</definedName>
    <definedName name="Larg_semelle">#REF!</definedName>
    <definedName name="Larg_semelle1" localSheetId="2">#REF!</definedName>
    <definedName name="Larg_semelle1">#REF!</definedName>
    <definedName name="Larg2" localSheetId="2">#REF!</definedName>
    <definedName name="Larg2">#REF!</definedName>
    <definedName name="Largeur" localSheetId="2">#REF!</definedName>
    <definedName name="Largeur">#REF!</definedName>
    <definedName name="Largeur_Talus" localSheetId="2">#REF!</definedName>
    <definedName name="Largeur_Talus">#REF!</definedName>
    <definedName name="Largeur_Talus300" localSheetId="2">#REF!</definedName>
    <definedName name="Largeur_Talus300">#REF!</definedName>
    <definedName name="Laurier" localSheetId="2">#REF!</definedName>
    <definedName name="Laurier">#REF!</definedName>
    <definedName name="lav">[63]Feuil3!$C$7</definedName>
    <definedName name="Lavabo_0.6x0.48" localSheetId="2">#REF!</definedName>
    <definedName name="Lavabo_0.6x0.48">#REF!</definedName>
    <definedName name="Lg_dép" localSheetId="2">#REF!</definedName>
    <definedName name="Lg_dép">#REF!</definedName>
    <definedName name="Lg_dép2" localSheetId="2">#REF!</definedName>
    <definedName name="Lg_dép2">#REF!</definedName>
    <definedName name="Lg_javel" localSheetId="2">#REF!</definedName>
    <definedName name="Lg_javel">#REF!</definedName>
    <definedName name="Lg_javel1" localSheetId="2">#REF!</definedName>
    <definedName name="Lg_javel1">#REF!</definedName>
    <definedName name="Lg_pomp" localSheetId="2">#REF!</definedName>
    <definedName name="Lg_pomp">#REF!</definedName>
    <definedName name="Lg_pomp1" localSheetId="2">#REF!</definedName>
    <definedName name="Lg_pomp1">#REF!</definedName>
    <definedName name="Liaison_radio" localSheetId="2">#REF!</definedName>
    <definedName name="Liaison_radio">#REF!</definedName>
    <definedName name="Ligne_élétrique" localSheetId="2">#REF!</definedName>
    <definedName name="Ligne_élétrique">#REF!</definedName>
    <definedName name="ligne_pilote" localSheetId="2">#REF!</definedName>
    <definedName name="ligne_pilote">#REF!</definedName>
    <definedName name="LIQUIDATION" localSheetId="0">'ACIERS FONDATION'!LIQUIDATION</definedName>
    <definedName name="LIQUIDATION" localSheetId="2">#N/A</definedName>
    <definedName name="LIQUIDATION">[14]!LIQUIDATION</definedName>
    <definedName name="lit_de_pose" localSheetId="2">#REF!</definedName>
    <definedName name="lit_de_pose">#REF!</definedName>
    <definedName name="lit_gravier" localSheetId="2">#REF!</definedName>
    <definedName name="lit_gravier">#REF!</definedName>
    <definedName name="lki" localSheetId="2">#REF!</definedName>
    <definedName name="lki">#REF!</definedName>
    <definedName name="llll" localSheetId="1">#REF!</definedName>
    <definedName name="llll" localSheetId="2">#REF!</definedName>
    <definedName name="llll">#REF!</definedName>
    <definedName name="LOC">'[28]Personnaliser votre decompt'!$E$47</definedName>
    <definedName name="Loge_gardien" localSheetId="2">#REF!</definedName>
    <definedName name="Loge_gardien">#REF!</definedName>
    <definedName name="LONG" localSheetId="2">'[29]Macro-Long'!$A$1</definedName>
    <definedName name="LONG">'[17]Macro-Long'!$A$1</definedName>
    <definedName name="Long_ch_jav" localSheetId="2">'[68]Réservoir 250m3'!#REF!</definedName>
    <definedName name="Long_ch_jav">'[68]Réservoir 250m3'!#REF!</definedName>
    <definedName name="long_ch_vanne" localSheetId="2">#REF!</definedName>
    <definedName name="long_ch_vanne">#REF!</definedName>
    <definedName name="long_ch_vanne150" localSheetId="2">#REF!</definedName>
    <definedName name="long_ch_vanne150">#REF!</definedName>
    <definedName name="long_ch_vanne300" localSheetId="2">#REF!</definedName>
    <definedName name="long_ch_vanne300">#REF!</definedName>
    <definedName name="Long_chicane" localSheetId="2">#REF!</definedName>
    <definedName name="Long_chicane">#REF!</definedName>
    <definedName name="Long_javellisation" localSheetId="2">#REF!</definedName>
    <definedName name="Long_javellisation">#REF!</definedName>
    <definedName name="Long_reprise" localSheetId="2">#REF!</definedName>
    <definedName name="Long_reprise">#REF!</definedName>
    <definedName name="Long_Total" localSheetId="2">'[59]Macro-Long'!$A$1</definedName>
    <definedName name="Long_Total">'[60]Macro-Long'!$A$1</definedName>
    <definedName name="Long2" localSheetId="2">[69]BacheSR3NZ!#REF!</definedName>
    <definedName name="Long2">[70]BacheSR3NZ!#REF!</definedName>
    <definedName name="Longrines" localSheetId="2">#REF!</definedName>
    <definedName name="Longrines">#REF!</definedName>
    <definedName name="Longueur" localSheetId="2">#REF!</definedName>
    <definedName name="Longueur">#REF!</definedName>
    <definedName name="LONGUEUR_CLOTURE" localSheetId="2">#REF!</definedName>
    <definedName name="LONGUEUR_CLOTURE">#REF!</definedName>
    <definedName name="LotAdı" localSheetId="2">[25]DATA!#REF!</definedName>
    <definedName name="LotAdı">[25]DATA!#REF!</definedName>
    <definedName name="LP" localSheetId="2">#REF!</definedName>
    <definedName name="LP">#REF!</definedName>
    <definedName name="Lt" localSheetId="2">#REF!</definedName>
    <definedName name="Lt">#REF!</definedName>
    <definedName name="LTR">'[28]Personnaliser votre decompt'!$F$38</definedName>
    <definedName name="M" localSheetId="2">#REF!</definedName>
    <definedName name="M">#REF!</definedName>
    <definedName name="Maçonnerie" localSheetId="2">#REF!</definedName>
    <definedName name="Maçonnerie">#REF!</definedName>
    <definedName name="Maçonnerie_de_moellons" localSheetId="2">'[36]METRE 5'!#REF!</definedName>
    <definedName name="Maçonnerie_de_moellons">'[36]METRE 5'!#REF!</definedName>
    <definedName name="Maçonnerie_de_moellons_en_fondation" localSheetId="2">'[36]METRE 5'!#REF!</definedName>
    <definedName name="Maçonnerie_de_moellons_en_fondation">'[36]METRE 5'!#REF!</definedName>
    <definedName name="MAJ" localSheetId="2">#REF!</definedName>
    <definedName name="MAJ">#REF!</definedName>
    <definedName name="Manchette_1.2_100" localSheetId="2">#REF!</definedName>
    <definedName name="Manchette_1.2_100">#REF!</definedName>
    <definedName name="Manchette_1.2_125" localSheetId="2">#REF!</definedName>
    <definedName name="Manchette_1.2_125">#REF!</definedName>
    <definedName name="Manchette_1.2_150" localSheetId="2">#REF!</definedName>
    <definedName name="Manchette_1.2_150">#REF!</definedName>
    <definedName name="Manchette_1.2_200" localSheetId="2">#REF!</definedName>
    <definedName name="Manchette_1.2_200">#REF!</definedName>
    <definedName name="Manchette_1.2_40" localSheetId="2">#REF!</definedName>
    <definedName name="Manchette_1.2_40">#REF!</definedName>
    <definedName name="Manchette_1.2_60" localSheetId="2">#REF!</definedName>
    <definedName name="Manchette_1.2_60">#REF!</definedName>
    <definedName name="Manchette_1.2_80" localSheetId="2">#REF!</definedName>
    <definedName name="Manchette_1.2_80">#REF!</definedName>
    <definedName name="Manchette_100" localSheetId="2">#REF!</definedName>
    <definedName name="Manchette_100">#REF!</definedName>
    <definedName name="Manchette_150" localSheetId="2">#REF!</definedName>
    <definedName name="Manchette_150">#REF!</definedName>
    <definedName name="Manchette_2.2_100" localSheetId="2">#REF!</definedName>
    <definedName name="Manchette_2.2_100">#REF!</definedName>
    <definedName name="Manchette_2.2_125" localSheetId="2">#REF!</definedName>
    <definedName name="Manchette_2.2_125">#REF!</definedName>
    <definedName name="Manchette_2.2_150" localSheetId="2">#REF!</definedName>
    <definedName name="Manchette_2.2_150">#REF!</definedName>
    <definedName name="Manchette_2.2_200" localSheetId="2">#REF!</definedName>
    <definedName name="Manchette_2.2_200">#REF!</definedName>
    <definedName name="Manchette_2.2_40" localSheetId="2">#REF!</definedName>
    <definedName name="Manchette_2.2_40">#REF!</definedName>
    <definedName name="Manchette_2.2_60" localSheetId="2">#REF!</definedName>
    <definedName name="Manchette_2.2_60">#REF!</definedName>
    <definedName name="Manchette_2.2_80" localSheetId="2">#REF!</definedName>
    <definedName name="Manchette_2.2_80">#REF!</definedName>
    <definedName name="Manchette_200" localSheetId="2">#REF!</definedName>
    <definedName name="Manchette_200">#REF!</definedName>
    <definedName name="Manchette_250" localSheetId="2">#REF!</definedName>
    <definedName name="Manchette_250">#REF!</definedName>
    <definedName name="Manchette_40" localSheetId="2">#REF!</definedName>
    <definedName name="Manchette_40">#REF!</definedName>
    <definedName name="Manchette_60" localSheetId="2">#REF!</definedName>
    <definedName name="Manchette_60">#REF!</definedName>
    <definedName name="Manchette_80" localSheetId="2">#REF!</definedName>
    <definedName name="Manchette_80">#REF!</definedName>
    <definedName name="Manomètre" localSheetId="2">#REF!</definedName>
    <definedName name="Manomètre">#REF!</definedName>
    <definedName name="manostat" localSheetId="2">#REF!</definedName>
    <definedName name="manostat">#REF!</definedName>
    <definedName name="Maziz" localSheetId="2">#REF!</definedName>
    <definedName name="Maziz">#REF!</definedName>
    <definedName name="mb" localSheetId="2">[81]AN2!#REF!</definedName>
    <definedName name="mb">[81]AN2!#REF!</definedName>
    <definedName name="MC" localSheetId="2">[82]Table1!$D$34:$F$36</definedName>
    <definedName name="MC">[83]Table1!$D$34:$F$36</definedName>
    <definedName name="MDP" localSheetId="2">#REF!</definedName>
    <definedName name="MDP">#REF!</definedName>
    <definedName name="metre" localSheetId="2">'[84]ATT N°3'!#REF!</definedName>
    <definedName name="metre">'[84]ATT N°3'!#REF!</definedName>
    <definedName name="métre" localSheetId="2">#REF!</definedName>
    <definedName name="métre">#REF!</definedName>
    <definedName name="Métré_du_groupe_4" localSheetId="2">#REF!</definedName>
    <definedName name="Métré_du_groupe_4">#REF!</definedName>
    <definedName name="Métrégpe1" localSheetId="2">#REF!</definedName>
    <definedName name="Métrégpe1">#REF!</definedName>
    <definedName name="Mise_à_niveau" localSheetId="2">#REF!</definedName>
    <definedName name="Mise_à_niveau">#REF!</definedName>
    <definedName name="Mise_en_remblais_ou_évacuation_aux" localSheetId="2">'[36]METRE 5'!#REF!</definedName>
    <definedName name="Mise_en_remblais_ou_évacuation_aux">'[36]METRE 5'!#REF!</definedName>
    <definedName name="mlgjk" localSheetId="2">#REF!</definedName>
    <definedName name="mlgjk">#REF!</definedName>
    <definedName name="mlj" localSheetId="2">'[41]Macro-Dexterne'!$A$12</definedName>
    <definedName name="mlj">'[42]Macro-Dexterne'!$A$12</definedName>
    <definedName name="MLK" localSheetId="1">[21]PERSONNALISER!#REF!</definedName>
    <definedName name="MLK" localSheetId="0">[21]PERSONNALISER!#REF!</definedName>
    <definedName name="MLK" localSheetId="2">'[85]RE SEV 50'!#REF!</definedName>
    <definedName name="MLK">[22]PERSONNALISER!#REF!</definedName>
    <definedName name="mlo" localSheetId="2">#REF!</definedName>
    <definedName name="mlo">#REF!</definedName>
    <definedName name="mloi" localSheetId="0">'ACIERS FONDATION'!mloi</definedName>
    <definedName name="mloi" localSheetId="2">#N/A</definedName>
    <definedName name="mloi">[14]!mloi</definedName>
    <definedName name="mm" localSheetId="1">#REF!</definedName>
    <definedName name="mm" localSheetId="0">#REF!</definedName>
    <definedName name="mm" localSheetId="2">#REF!</definedName>
    <definedName name="mm">#REF!</definedName>
    <definedName name="mmm" localSheetId="2">[6]AN2!#REF!</definedName>
    <definedName name="mmm">[6]AN2!#REF!</definedName>
    <definedName name="mo" localSheetId="1">[86]Personnaliser!#REF!</definedName>
    <definedName name="mo" localSheetId="0">[86]Personnaliser!#REF!</definedName>
    <definedName name="mo" localSheetId="2">'[87]EST CONF'!$A$8:$F$273</definedName>
    <definedName name="mo">[88]Personnaliser!#REF!</definedName>
    <definedName name="MOE" localSheetId="2">[15]Fourniture!$B$16:$D$16</definedName>
    <definedName name="MOE">[16]Fourniture!$B$16:$D$16</definedName>
    <definedName name="MOI" localSheetId="1">[86]Personnaliser!#REF!</definedName>
    <definedName name="MOI" localSheetId="0">[86]Personnaliser!#REF!</definedName>
    <definedName name="MOI" localSheetId="2">[89]Personnaliser!#REF!</definedName>
    <definedName name="MOI">[88]Personnaliser!#REF!</definedName>
    <definedName name="mois" localSheetId="1">[86]Personnaliser!#REF!</definedName>
    <definedName name="mois" localSheetId="0">[86]Personnaliser!#REF!</definedName>
    <definedName name="mois" localSheetId="2">[86]Personnaliser!#REF!</definedName>
    <definedName name="mois">[88]Personnaliser!#REF!</definedName>
    <definedName name="Montage_javillisation" localSheetId="1">#REF!</definedName>
    <definedName name="Montage_javillisation" localSheetId="2">#REF!</definedName>
    <definedName name="Montage_javillisation">#REF!</definedName>
    <definedName name="montage_mécanique" localSheetId="1">#REF!</definedName>
    <definedName name="montage_mécanique" localSheetId="2">#REF!</definedName>
    <definedName name="montage_mécanique">#REF!</definedName>
    <definedName name="montage_station" localSheetId="1">#REF!</definedName>
    <definedName name="montage_station" localSheetId="2">#REF!</definedName>
    <definedName name="montage_station">#REF!</definedName>
    <definedName name="mp" localSheetId="1">#REF!</definedName>
    <definedName name="mp" localSheetId="2">#REF!</definedName>
    <definedName name="mp">#REF!</definedName>
    <definedName name="mplookk" localSheetId="2">#REF!</definedName>
    <definedName name="mplookk">#REF!</definedName>
    <definedName name="MTM">'[90]DP N°3'!$F$12</definedName>
    <definedName name="MtOrdo">[91]Personnaliser!$F$15</definedName>
    <definedName name="mur" localSheetId="2">#REF!</definedName>
    <definedName name="mur">#REF!</definedName>
    <definedName name="Mur_agglos" localSheetId="2">#REF!</definedName>
    <definedName name="Mur_agglos">#REF!</definedName>
    <definedName name="Mur_en_agglomérés_de_ciment" localSheetId="2">'[36]METRE 5'!#REF!</definedName>
    <definedName name="Mur_en_agglomérés_de_ciment">'[36]METRE 5'!#REF!</definedName>
    <definedName name="MUR_M2" localSheetId="2">[24]DATA!#REF!</definedName>
    <definedName name="MUR_M2">[24]DATA!#REF!</definedName>
    <definedName name="MUR_m3" localSheetId="2">[24]DATA!#REF!</definedName>
    <definedName name="MUR_m3">[24]DATA!#REF!</definedName>
    <definedName name="mur_m4" localSheetId="2">[24]DATA!#REF!</definedName>
    <definedName name="mur_m4">[24]DATA!#REF!</definedName>
    <definedName name="mur_tpc" localSheetId="2">[24]DATA!#REF!</definedName>
    <definedName name="mur_tpc">[24]DATA!#REF!</definedName>
    <definedName name="n" localSheetId="1">#REF!</definedName>
    <definedName name="n" localSheetId="0">#REF!</definedName>
    <definedName name="n" localSheetId="2">#REF!</definedName>
    <definedName name="n">#REF!</definedName>
    <definedName name="N___Prix" localSheetId="2">[64]S.P1!$A$7</definedName>
    <definedName name="N___Prix">[65]S.P1!$A$7</definedName>
    <definedName name="n_Ordo">[91]Personnaliser!$F$13</definedName>
    <definedName name="NB" localSheetId="2">#REF!</definedName>
    <definedName name="NB">#REF!</definedName>
    <definedName name="nbvvvvvvv" localSheetId="2">#REF!</definedName>
    <definedName name="nbvvvvvvv">#REF!</definedName>
    <definedName name="NC" localSheetId="2">#REF!</definedName>
    <definedName name="NC">#REF!</definedName>
    <definedName name="NCbis" localSheetId="2">#REF!</definedName>
    <definedName name="NCbis">#REF!</definedName>
    <definedName name="ND" localSheetId="2">#REF!</definedName>
    <definedName name="ND">#REF!</definedName>
    <definedName name="NE" localSheetId="2">#REF!</definedName>
    <definedName name="NE">#REF!</definedName>
    <definedName name="New" localSheetId="2">'[55]Macro-Newton'!$A$2</definedName>
    <definedName name="New">'[56]Macro-Newton'!$A$2</definedName>
    <definedName name="Newton" localSheetId="2">'[59]Macro-Newton'!$A$2</definedName>
    <definedName name="Newton">'[60]Macro-Newton'!$A$2</definedName>
    <definedName name="NF" localSheetId="2">#REF!</definedName>
    <definedName name="NF">#REF!</definedName>
    <definedName name="NG" localSheetId="2">#REF!</definedName>
    <definedName name="NG">#REF!</definedName>
    <definedName name="NH" localSheetId="2">#REF!</definedName>
    <definedName name="NH">#REF!</definedName>
    <definedName name="NHbis" localSheetId="2">#REF!</definedName>
    <definedName name="NHbis">#REF!</definedName>
    <definedName name="NI" localSheetId="2">#REF!</definedName>
    <definedName name="NI">#REF!</definedName>
    <definedName name="NJ" localSheetId="2">#REF!</definedName>
    <definedName name="NJ">#REF!</definedName>
    <definedName name="NK" localSheetId="2">#REF!</definedName>
    <definedName name="NK">#REF!</definedName>
    <definedName name="NL" localSheetId="2">#REF!</definedName>
    <definedName name="NL">#REF!</definedName>
    <definedName name="NLbis" localSheetId="2">#REF!</definedName>
    <definedName name="NLbis">#REF!</definedName>
    <definedName name="NM" localSheetId="2">#REF!</definedName>
    <definedName name="NM">#REF!</definedName>
    <definedName name="NN" localSheetId="2">#REF!</definedName>
    <definedName name="NN">#REF!</definedName>
    <definedName name="NNbis" localSheetId="2">#REF!</definedName>
    <definedName name="NNbis">#REF!</definedName>
    <definedName name="NO" localSheetId="2">#REF!</definedName>
    <definedName name="NO">#REF!</definedName>
    <definedName name="nok" localSheetId="2">'[92]Macro-cons'!$A$1</definedName>
    <definedName name="nok">'[93]Macro-cons'!$A$1</definedName>
    <definedName name="Note_calcul" localSheetId="2">#REF!</definedName>
    <definedName name="Note_calcul">#REF!</definedName>
    <definedName name="NP" localSheetId="2">#REF!</definedName>
    <definedName name="NP">#REF!</definedName>
    <definedName name="NPB" localSheetId="2">'[94] G,O B'!#REF!</definedName>
    <definedName name="NPB">'[94] G,O B'!#REF!</definedName>
    <definedName name="Npoteaux" localSheetId="2">#REF!</definedName>
    <definedName name="Npoteaux">#REF!</definedName>
    <definedName name="NPS" localSheetId="2">#REF!</definedName>
    <definedName name="NPS">#REF!</definedName>
    <definedName name="NQ" localSheetId="2">#REF!</definedName>
    <definedName name="NQ">#REF!</definedName>
    <definedName name="NR" localSheetId="2">#REF!</definedName>
    <definedName name="NR">#REF!</definedName>
    <definedName name="NRbis" localSheetId="2">#REF!</definedName>
    <definedName name="NRbis">#REF!</definedName>
    <definedName name="NS">'[28]Personnaliser votre decompt'!$E$49</definedName>
    <definedName name="nvam" localSheetId="2">'[25]PV387-DEFINITIF'!#REF!</definedName>
    <definedName name="nvam">'[25]PV387-DEFINITIF'!#REF!</definedName>
    <definedName name="nvav" localSheetId="2">'[25]PV387-DEFINITIF'!#REF!</definedName>
    <definedName name="nvav">'[25]PV387-DEFINITIF'!#REF!</definedName>
    <definedName name="nvcas" localSheetId="2">'[25]PV387-DEFINITIF'!#REF!</definedName>
    <definedName name="nvcas">'[25]PV387-DEFINITIF'!#REF!</definedName>
    <definedName name="nvem1">'[24]PV02-SITU 12-03'!$G$43</definedName>
    <definedName name="nvem4">'[24]PV02-SITU 12-03'!$G$44</definedName>
    <definedName name="nvpl1" localSheetId="2">'[25]PV387-DEFINITIF'!#REF!</definedName>
    <definedName name="nvpl1">'[25]PV387-DEFINITIF'!#REF!</definedName>
    <definedName name="nvpuis" localSheetId="2">'[25]PV387-DEFINITIF'!#REF!</definedName>
    <definedName name="nvpuis">'[25]PV387-DEFINITIF'!#REF!</definedName>
    <definedName name="O" localSheetId="2">#REF!</definedName>
    <definedName name="O">#REF!</definedName>
    <definedName name="O7N604" localSheetId="2">#REF!</definedName>
    <definedName name="O7N604">#REF!</definedName>
    <definedName name="oooo" localSheetId="1">#REF!</definedName>
    <definedName name="oooo" localSheetId="2">#REF!</definedName>
    <definedName name="oooo">#REF!</definedName>
    <definedName name="opkm" localSheetId="2">#REF!</definedName>
    <definedName name="opkm">#REF!</definedName>
    <definedName name="opp" localSheetId="1">#REF!</definedName>
    <definedName name="opp" localSheetId="2">#REF!</definedName>
    <definedName name="opp">#REF!</definedName>
    <definedName name="oui" localSheetId="2">'[23]Macro-press'!$A$16:$C$39</definedName>
    <definedName name="oui">'[12]Macro-press'!$A$16:$C$39</definedName>
    <definedName name="ouvrage">[95]PU!$A$42:$C$50</definedName>
    <definedName name="P" localSheetId="1">#REF!</definedName>
    <definedName name="P" localSheetId="0">#REF!</definedName>
    <definedName name="P" localSheetId="2">#REF!</definedName>
    <definedName name="P">#REF!</definedName>
    <definedName name="P.acier" localSheetId="2">#REF!</definedName>
    <definedName name="P.acier">#REF!</definedName>
    <definedName name="P.beton" localSheetId="2">#REF!</definedName>
    <definedName name="P.beton">#REF!</definedName>
    <definedName name="P.bpr" localSheetId="2">#REF!</definedName>
    <definedName name="P.bpr">#REF!</definedName>
    <definedName name="P.deblais" localSheetId="2">#REF!</definedName>
    <definedName name="P.deblais">#REF!</definedName>
    <definedName name="p.eau" localSheetId="2">#REF!</definedName>
    <definedName name="p.eau">#REF!</definedName>
    <definedName name="P.U._TTC" localSheetId="1">#REF!</definedName>
    <definedName name="P.U._TTC" localSheetId="0">#REF!</definedName>
    <definedName name="P.U._TTC" localSheetId="2">#REF!</definedName>
    <definedName name="P.U._TTC">#REF!</definedName>
    <definedName name="P_10">[10]PU!$A$22:$C$32</definedName>
    <definedName name="P_16">[95]PU!$A$11:$C$15</definedName>
    <definedName name="P_canniveau" localSheetId="2">#REF!</definedName>
    <definedName name="P_canniveau">#REF!</definedName>
    <definedName name="P_canniveau200" localSheetId="2">#REF!</definedName>
    <definedName name="P_canniveau200">#REF!</definedName>
    <definedName name="P_drainage" localSheetId="2">#REF!</definedName>
    <definedName name="P_drainage">#REF!</definedName>
    <definedName name="P_drainage2" localSheetId="2">#REF!</definedName>
    <definedName name="P_drainage2">#REF!</definedName>
    <definedName name="P_talus" localSheetId="2">#REF!</definedName>
    <definedName name="P_talus">#REF!</definedName>
    <definedName name="P_talus2" localSheetId="2">#REF!</definedName>
    <definedName name="P_talus2">#REF!</definedName>
    <definedName name="P_talus300" localSheetId="2">#REF!</definedName>
    <definedName name="P_talus300">#REF!</definedName>
    <definedName name="P100_" localSheetId="2">#REF!</definedName>
    <definedName name="P100_">#REF!</definedName>
    <definedName name="P100_c" localSheetId="2">#REF!</definedName>
    <definedName name="P100_c">#REF!</definedName>
    <definedName name="P12_4" localSheetId="2">'[96]7512 05'!#REF!</definedName>
    <definedName name="P12_4">'[97]T-S,Produits'!#REF!</definedName>
    <definedName name="P150_" localSheetId="2">#REF!</definedName>
    <definedName name="P150_">#REF!</definedName>
    <definedName name="P200_" localSheetId="2">#REF!</definedName>
    <definedName name="P200_">#REF!</definedName>
    <definedName name="P200_c" localSheetId="2">'[68]Réservoir 250m3'!#REF!</definedName>
    <definedName name="P200_c">'[68]Réservoir 250m3'!#REF!</definedName>
    <definedName name="P300_" localSheetId="2">#REF!</definedName>
    <definedName name="P300_">#REF!</definedName>
    <definedName name="PA" localSheetId="2">#REF!</definedName>
    <definedName name="PA">#REF!</definedName>
    <definedName name="Page1" localSheetId="2">[98]PG1!$K$29:$T$40</definedName>
    <definedName name="Page1">[99]PG1!$K$29:$T$40</definedName>
    <definedName name="painhamra" localSheetId="2">#REF!</definedName>
    <definedName name="painhamra">#REF!</definedName>
    <definedName name="pajdir" localSheetId="2">#REF!</definedName>
    <definedName name="pajdir">#REF!</definedName>
    <definedName name="paknoul" localSheetId="2">#REF!</definedName>
    <definedName name="paknoul">#REF!</definedName>
    <definedName name="Pannaux" localSheetId="2">#REF!</definedName>
    <definedName name="Pannaux">#REF!</definedName>
    <definedName name="Panneaux_présentation" localSheetId="2">#REF!</definedName>
    <definedName name="Panneaux_présentation">#REF!</definedName>
    <definedName name="param" localSheetId="2">'[25]PV387-DEFINITIF'!#REF!</definedName>
    <definedName name="param">'[25]PV387-DEFINITIF'!#REF!</definedName>
    <definedName name="parav" localSheetId="2">'[25]PV387-DEFINITIF'!#REF!</definedName>
    <definedName name="parav">'[25]PV387-DEFINITIF'!#REF!</definedName>
    <definedName name="Passivité_armature" localSheetId="2">#REF!</definedName>
    <definedName name="Passivité_armature">#REF!</definedName>
    <definedName name="Payment_Needed">"Paiement dû"</definedName>
    <definedName name="pbourd" localSheetId="2">#REF!</definedName>
    <definedName name="pbourd">#REF!</definedName>
    <definedName name="Peinture_bois" localSheetId="2">#REF!</definedName>
    <definedName name="Peinture_bois">#REF!</definedName>
    <definedName name="Peinture_extérieur" localSheetId="2">#REF!</definedName>
    <definedName name="Peinture_extérieur">#REF!</definedName>
    <definedName name="Peinture_inté_laquée" localSheetId="2">#REF!</definedName>
    <definedName name="Peinture_inté_laquée">#REF!</definedName>
    <definedName name="Peinture_intérieur" localSheetId="2">#REF!</definedName>
    <definedName name="Peinture_intérieur">#REF!</definedName>
    <definedName name="Peinture_métal" localSheetId="2">#REF!</definedName>
    <definedName name="Peinture_métal">#REF!</definedName>
    <definedName name="Peinture_métal_m2" localSheetId="2">#REF!</definedName>
    <definedName name="Peinture_métal_m2">#REF!</definedName>
    <definedName name="pente" localSheetId="2">#REF!</definedName>
    <definedName name="pente">#REF!</definedName>
    <definedName name="pente2" localSheetId="2">[69]BacheSR3NZ!#REF!</definedName>
    <definedName name="pente2">[70]BacheSR3NZ!#REF!</definedName>
    <definedName name="Pér_canniveau" localSheetId="2">#REF!</definedName>
    <definedName name="Pér_canniveau">#REF!</definedName>
    <definedName name="Pér_canniveau2" localSheetId="2">#REF!</definedName>
    <definedName name="Pér_canniveau2">#REF!</definedName>
    <definedName name="Périmètre_de_la_tour" localSheetId="2">#REF!</definedName>
    <definedName name="Périmètre_de_la_tour">#REF!</definedName>
    <definedName name="pièce_de_rech_élec" localSheetId="2">#REF!</definedName>
    <definedName name="pièce_de_rech_élec">#REF!</definedName>
    <definedName name="pienture" localSheetId="2">#REF!</definedName>
    <definedName name="pienture">#REF!</definedName>
    <definedName name="piste_carrossable" localSheetId="2">#REF!</definedName>
    <definedName name="piste_carrossable">#REF!</definedName>
    <definedName name="pjbarna" localSheetId="2">#REF!</definedName>
    <definedName name="pjbarna">#REF!</definedName>
    <definedName name="pl_ens">[24]DATA!$B$1</definedName>
    <definedName name="plafond">[100]TAUX!$K$3</definedName>
    <definedName name="Plafonnier_L3" localSheetId="2">#REF!</definedName>
    <definedName name="Plafonnier_L3">#REF!</definedName>
    <definedName name="Plan_recollement" localSheetId="2">#REF!</definedName>
    <definedName name="Plan_recollement">#REF!</definedName>
    <definedName name="Planch12" localSheetId="2">[15]Fourniture!$B$18:$D$18</definedName>
    <definedName name="Planch12">[16]Fourniture!$B$18:$D$18</definedName>
    <definedName name="Plancher_préfabriqué_16___4" localSheetId="2">'[36]METRE 5'!#REF!</definedName>
    <definedName name="Plancher_préfabriqué_16___4">'[36]METRE 5'!#REF!</definedName>
    <definedName name="Plancher_préfabriqué_25___10" localSheetId="2">'[36]METRE 5'!#REF!</definedName>
    <definedName name="Plancher_préfabriqué_25___10">'[36]METRE 5'!#REF!</definedName>
    <definedName name="Plancher_préfabriqué_25___5" localSheetId="2">'[36]METRE 5'!#REF!</definedName>
    <definedName name="Plancher_préfabriqué_25___5">'[36]METRE 5'!#REF!</definedName>
    <definedName name="Plaque_pleine_100" localSheetId="2">#REF!</definedName>
    <definedName name="Plaque_pleine_100">#REF!</definedName>
    <definedName name="Plaque_pleine_125" localSheetId="2">#REF!</definedName>
    <definedName name="Plaque_pleine_125">#REF!</definedName>
    <definedName name="Plaque_pleine_150" localSheetId="2">#REF!</definedName>
    <definedName name="Plaque_pleine_150">#REF!</definedName>
    <definedName name="Plaque_pleine_200" localSheetId="2">#REF!</definedName>
    <definedName name="Plaque_pleine_200">#REF!</definedName>
    <definedName name="Plaque_pleine_250" localSheetId="2">#REF!</definedName>
    <definedName name="Plaque_pleine_250">#REF!</definedName>
    <definedName name="Plaque_pleine_300" localSheetId="2">#REF!</definedName>
    <definedName name="Plaque_pleine_300">#REF!</definedName>
    <definedName name="Plaque_pleine_40" localSheetId="2">#REF!</definedName>
    <definedName name="Plaque_pleine_40">#REF!</definedName>
    <definedName name="Plaque_pleine_60" localSheetId="2">#REF!</definedName>
    <definedName name="Plaque_pleine_60">#REF!</definedName>
    <definedName name="Plaque_pleine_80" localSheetId="2">#REF!</definedName>
    <definedName name="Plaque_pleine_80">#REF!</definedName>
    <definedName name="plinthe" localSheetId="2">#REF!</definedName>
    <definedName name="Plinthe">#REF!</definedName>
    <definedName name="Plus_value" localSheetId="2">#REF!</definedName>
    <definedName name="Plus_value">#REF!</definedName>
    <definedName name="plus_value_rocher" localSheetId="2">#REF!</definedName>
    <definedName name="plus_value_rocher">#REF!</definedName>
    <definedName name="plus_value_rocher1" localSheetId="2">#REF!</definedName>
    <definedName name="plus_value_rocher1">#REF!</definedName>
    <definedName name="Plus_value150" localSheetId="2">#REF!</definedName>
    <definedName name="Plus_value150">#REF!</definedName>
    <definedName name="Plus_value300" localSheetId="2">#REF!</definedName>
    <definedName name="Plus_value300">#REF!</definedName>
    <definedName name="pm" localSheetId="1">#REF!</definedName>
    <definedName name="pm" localSheetId="2">#REF!</definedName>
    <definedName name="pm">#REF!</definedName>
    <definedName name="pmlo" localSheetId="1">#REF!</definedName>
    <definedName name="pmlo" localSheetId="2">#REF!</definedName>
    <definedName name="pmlo">#REF!</definedName>
    <definedName name="POI" localSheetId="2">#REF!</definedName>
    <definedName name="POI">#REF!</definedName>
    <definedName name="Pompes_doseuses" localSheetId="2">#REF!</definedName>
    <definedName name="Pompes_doseuses">#REF!</definedName>
    <definedName name="Portail_2x1.5" localSheetId="2">#REF!</definedName>
    <definedName name="Portail_2x1.5">#REF!</definedName>
    <definedName name="Portail_fer_1.95_3.00" localSheetId="2">#REF!</definedName>
    <definedName name="Portail_fer_1.95_3.00">#REF!</definedName>
    <definedName name="Porte_0.7x2.1" localSheetId="2">#REF!</definedName>
    <definedName name="Porte_0.7x2.1">#REF!</definedName>
    <definedName name="Porte_1.0x1.9_plaquard" localSheetId="2">#REF!</definedName>
    <definedName name="Porte_1.0x1.9_plaquard">#REF!</definedName>
    <definedName name="Porte_1.0x2.1" localSheetId="2">#REF!</definedName>
    <definedName name="Porte_1.0x2.1">#REF!</definedName>
    <definedName name="Porte_1.0x2.1_plaquard" localSheetId="2">#REF!</definedName>
    <definedName name="Porte_1.0x2.1_plaquard">#REF!</definedName>
    <definedName name="Porte_1.20x2.20" localSheetId="2">#REF!</definedName>
    <definedName name="Porte_1.20x2.20">#REF!</definedName>
    <definedName name="Porte_1.20x2.20_Metal" localSheetId="2">#REF!</definedName>
    <definedName name="Porte_1.20x2.20_Metal">#REF!</definedName>
    <definedName name="portillon_fer_1.95_1.1" localSheetId="2">#REF!</definedName>
    <definedName name="portillon_fer_1.95_1.1">#REF!</definedName>
    <definedName name="poteau" localSheetId="2">#REF!</definedName>
    <definedName name="poteau">#REF!</definedName>
    <definedName name="pou">'[43]Macro-cons'!$A$1</definedName>
    <definedName name="pourtour" localSheetId="2">#REF!</definedName>
    <definedName name="pourtour">#REF!</definedName>
    <definedName name="pourtour1" localSheetId="2">#REF!</definedName>
    <definedName name="pourtour1">#REF!</definedName>
    <definedName name="POUTRES1" localSheetId="1">[37]PERSONNALISER!#REF!</definedName>
    <definedName name="POUTRES1" localSheetId="0">[37]PERSONNALISER!#REF!</definedName>
    <definedName name="POUTRES1" localSheetId="2">[21]PERSONNALISER!#REF!</definedName>
    <definedName name="POUTRES1">[37]PERSONNALISER!#REF!</definedName>
    <definedName name="PP" localSheetId="1">#REF!</definedName>
    <definedName name="PP" localSheetId="0">#REF!</definedName>
    <definedName name="PP" localSheetId="2">#REF!</definedName>
    <definedName name="PP">#REF!</definedName>
    <definedName name="ppp" localSheetId="1">#REF!</definedName>
    <definedName name="ppp" localSheetId="0">#REF!</definedName>
    <definedName name="PPP" localSheetId="2">#REF!</definedName>
    <definedName name="PPP">#REF!</definedName>
    <definedName name="pppp" localSheetId="1">#REF!</definedName>
    <definedName name="pppp" localSheetId="2">#REF!</definedName>
    <definedName name="pppp">#REF!</definedName>
    <definedName name="Prépartion_surface_sablage" localSheetId="2">#REF!</definedName>
    <definedName name="Prépartion_surface_sablage">#REF!</definedName>
    <definedName name="press" localSheetId="2">'[29]Macro-press'!$A$1</definedName>
    <definedName name="press">'[17]Macro-press'!$A$1</definedName>
    <definedName name="Pression" localSheetId="2">'[59]Macro-Pression'!$A$1</definedName>
    <definedName name="Pression">'[60]Macro-Pression'!$A$1</definedName>
    <definedName name="Pressosat" localSheetId="2">#REF!</definedName>
    <definedName name="Pressosat">#REF!</definedName>
    <definedName name="PRINT_area1" localSheetId="2">#REF!</definedName>
    <definedName name="PRINT_area1">#REF!</definedName>
    <definedName name="print_surf" localSheetId="2">#REF!</definedName>
    <definedName name="print_surf">#REF!</definedName>
    <definedName name="Prise_courant" localSheetId="2">#REF!</definedName>
    <definedName name="Prise_courant">#REF!</definedName>
    <definedName name="Prise_courant_simple" localSheetId="2">#REF!</definedName>
    <definedName name="Prise_courant_simple">#REF!</definedName>
    <definedName name="Prise_courant_Tetra" localSheetId="2">#REF!</definedName>
    <definedName name="Prise_courant_Tetra">#REF!</definedName>
    <definedName name="prise_de_courant" localSheetId="2">#REF!</definedName>
    <definedName name="prise_de_courant">#REF!</definedName>
    <definedName name="Prix" localSheetId="2">#REF!</definedName>
    <definedName name="Prix">#REF!</definedName>
    <definedName name="Prix_Total__HT" localSheetId="2">[64]S.P1!$G$7</definedName>
    <definedName name="Prix_Total__HT">[65]S.P1!$G$7</definedName>
    <definedName name="Prix_Unitaire___HT" localSheetId="2">[64]S.P1!$E$7</definedName>
    <definedName name="Prix_Unitaire___HT">[65]S.P1!$E$7</definedName>
    <definedName name="prix1" localSheetId="2">#REF!</definedName>
    <definedName name="prix1">#REF!</definedName>
    <definedName name="Prixf" localSheetId="2">#REF!</definedName>
    <definedName name="Prixf">#REF!</definedName>
    <definedName name="Prixsgo" localSheetId="2">'[96]7512 05'!#REF!</definedName>
    <definedName name="Prixsgo">'[97]T-S,Produits'!#REF!</definedName>
    <definedName name="Prof_100" localSheetId="2">#REF!</definedName>
    <definedName name="Prof_100">#REF!</definedName>
    <definedName name="Prof_150" localSheetId="2">#REF!</definedName>
    <definedName name="Prof_150">#REF!</definedName>
    <definedName name="Prof_200" localSheetId="2">#REF!</definedName>
    <definedName name="Prof_200">#REF!</definedName>
    <definedName name="Prof_300" localSheetId="2">#REF!</definedName>
    <definedName name="Prof_300">#REF!</definedName>
    <definedName name="prof_ch_jav" localSheetId="2">'[68]Réservoir 250m3'!#REF!</definedName>
    <definedName name="prof_ch_jav">'[68]Réservoir 250m3'!#REF!</definedName>
    <definedName name="prof_ch_vanne" localSheetId="2">#REF!</definedName>
    <definedName name="prof_ch_vanne">#REF!</definedName>
    <definedName name="prof_ch_vanne150" localSheetId="2">#REF!</definedName>
    <definedName name="prof_ch_vanne150">#REF!</definedName>
    <definedName name="prof_ch_vanne300" localSheetId="2">#REF!</definedName>
    <definedName name="prof_ch_vanne300">#REF!</definedName>
    <definedName name="prof_chainage" localSheetId="2">#REF!</definedName>
    <definedName name="prof_chainage">#REF!</definedName>
    <definedName name="prof_chainage_jav" localSheetId="2">'[68]Réservoir 250m3'!#REF!</definedName>
    <definedName name="prof_chainage_jav">'[68]Réservoir 250m3'!#REF!</definedName>
    <definedName name="prof_chainage_jav_reprise" localSheetId="2">#REF!</definedName>
    <definedName name="prof_chainage_jav_reprise">#REF!</definedName>
    <definedName name="prof_chainage150" localSheetId="2">#REF!</definedName>
    <definedName name="prof_chainage150">#REF!</definedName>
    <definedName name="prof_chainage300" localSheetId="2">#REF!</definedName>
    <definedName name="prof_chainage300">#REF!</definedName>
    <definedName name="prof_javellisation" localSheetId="2">#REF!</definedName>
    <definedName name="prof_javellisation">#REF!</definedName>
    <definedName name="prof_reprise" localSheetId="2">#REF!</definedName>
    <definedName name="prof_reprise">#REF!</definedName>
    <definedName name="ProfT" localSheetId="2">#REF!</definedName>
    <definedName name="ProfT">#REF!</definedName>
    <definedName name="ProfT2" localSheetId="2">#REF!</definedName>
    <definedName name="ProfT2">#REF!</definedName>
    <definedName name="psidiali" localSheetId="2">#REF!</definedName>
    <definedName name="psidiali">#REF!</definedName>
    <definedName name="ptizi" localSheetId="2">#REF!</definedName>
    <definedName name="ptizi">#REF!</definedName>
    <definedName name="PU" localSheetId="2">#REF!</definedName>
    <definedName name="PU">#REF!</definedName>
    <definedName name="Puit_perdu_2.50" localSheetId="2">#REF!</definedName>
    <definedName name="Puit_perdu_2.50">#REF!</definedName>
    <definedName name="PV_brut_de_décoffrage" localSheetId="2">#REF!</definedName>
    <definedName name="PV_brut_de_décoffrage">#REF!</definedName>
    <definedName name="PV_brut_décoffrage" localSheetId="2">#REF!</definedName>
    <definedName name="PV_brut_décoffrage">#REF!</definedName>
    <definedName name="PV_produit_acide" localSheetId="2">#REF!</definedName>
    <definedName name="PV_produit_acide">#REF!</definedName>
    <definedName name="PV_Terrassement" localSheetId="2">#REF!</definedName>
    <definedName name="PV_Terrassement">#REF!</definedName>
    <definedName name="PVC_PN16">[101]PU!$A$3:$C$14</definedName>
    <definedName name="PVC_PN16D">[101]PU!$A$16:$C$27</definedName>
    <definedName name="Q" localSheetId="2">#REF!</definedName>
    <definedName name="Q">#REF!</definedName>
    <definedName name="QQ" localSheetId="1">#REF!</definedName>
    <definedName name="QQ" localSheetId="0">#REF!</definedName>
    <definedName name="QQ" localSheetId="2">#REF!</definedName>
    <definedName name="QQ">#REF!</definedName>
    <definedName name="QSADZ">'[11]Macro-press'!$A$16:$C$39</definedName>
    <definedName name="qsd" localSheetId="2">'[23]Macro-Long'!$A$12:$B$53</definedName>
    <definedName name="qsd">'[12]Macro-Long'!$A$12:$B$53</definedName>
    <definedName name="qsda" localSheetId="2">'[23]Macro-Dexterne'!$A$12</definedName>
    <definedName name="qsda">'[12]Macro-Dexterne'!$A$12</definedName>
    <definedName name="Qté" localSheetId="2">[64]S.P1!$D$7</definedName>
    <definedName name="Qté">[65]S.P1!$D$7</definedName>
    <definedName name="Qtité_Tot" localSheetId="1">#REF!</definedName>
    <definedName name="Qtité_Tot" localSheetId="0">#REF!</definedName>
    <definedName name="Qtité_Tot" localSheetId="2">#REF!</definedName>
    <definedName name="Qtité_Tot">#REF!</definedName>
    <definedName name="Quotg1p1">'[62]production distrib'!$M$51</definedName>
    <definedName name="Quotg2p1">'[62]production distrib'!$M$53</definedName>
    <definedName name="Quotg2p2">'[62]production distrib'!$H$51</definedName>
    <definedName name="qzqzqz1" localSheetId="2">#REF!</definedName>
    <definedName name="qzqzqz1">#REF!</definedName>
    <definedName name="qzqzqz10" localSheetId="2">#REF!</definedName>
    <definedName name="qzqzqz10">#REF!</definedName>
    <definedName name="qzqzqz11" localSheetId="2">#REF!</definedName>
    <definedName name="qzqzqz11">#REF!</definedName>
    <definedName name="qzqzqz12" localSheetId="2">#REF!</definedName>
    <definedName name="qzqzqz12">#REF!</definedName>
    <definedName name="qzqzqz13" localSheetId="2">#REF!</definedName>
    <definedName name="qzqzqz13">#REF!</definedName>
    <definedName name="qzqzqz14" localSheetId="2">#REF!</definedName>
    <definedName name="qzqzqz14">#REF!</definedName>
    <definedName name="qzqzqz15" localSheetId="2">#REF!</definedName>
    <definedName name="qzqzqz15">#REF!</definedName>
    <definedName name="qzqzqz16" localSheetId="2">#REF!</definedName>
    <definedName name="qzqzqz16">#REF!</definedName>
    <definedName name="qzqzqz17" localSheetId="2">#REF!</definedName>
    <definedName name="qzqzqz17">#REF!</definedName>
    <definedName name="qzqzqz18" localSheetId="2">#REF!</definedName>
    <definedName name="qzqzqz18">#REF!</definedName>
    <definedName name="qzqzqz19" localSheetId="2">#REF!</definedName>
    <definedName name="qzqzqz19">#REF!</definedName>
    <definedName name="qzqzqz2" localSheetId="2">#REF!</definedName>
    <definedName name="qzqzqz2">#REF!</definedName>
    <definedName name="qzqzqz20" localSheetId="2">#REF!</definedName>
    <definedName name="qzqzqz20">#REF!</definedName>
    <definedName name="qzqzqz21" localSheetId="2">#REF!</definedName>
    <definedName name="qzqzqz21">#REF!</definedName>
    <definedName name="qzqzqz22" localSheetId="2">#REF!</definedName>
    <definedName name="qzqzqz22">#REF!</definedName>
    <definedName name="qzqzqz23" localSheetId="2">#REF!</definedName>
    <definedName name="qzqzqz23">#REF!</definedName>
    <definedName name="qzqzqz24" localSheetId="2">#REF!</definedName>
    <definedName name="qzqzqz24">#REF!</definedName>
    <definedName name="qzqzqz25" localSheetId="2">#REF!</definedName>
    <definedName name="qzqzqz25">#REF!</definedName>
    <definedName name="qzqzqz26" localSheetId="2">#REF!</definedName>
    <definedName name="qzqzqz26">#REF!</definedName>
    <definedName name="qzqzqz27" localSheetId="2">#REF!</definedName>
    <definedName name="qzqzqz27">#REF!</definedName>
    <definedName name="qzqzqz28" localSheetId="2">#REF!</definedName>
    <definedName name="qzqzqz28">#REF!</definedName>
    <definedName name="qzqzqz29" localSheetId="2">#REF!</definedName>
    <definedName name="qzqzqz29">#REF!</definedName>
    <definedName name="qzqzqz3" localSheetId="2">#REF!</definedName>
    <definedName name="qzqzqz3">#REF!</definedName>
    <definedName name="qzqzqz30" localSheetId="2">#REF!</definedName>
    <definedName name="qzqzqz30">#REF!</definedName>
    <definedName name="qzqzqz31" localSheetId="2">#REF!</definedName>
    <definedName name="qzqzqz31">#REF!</definedName>
    <definedName name="qzqzqz32" localSheetId="2">#REF!</definedName>
    <definedName name="qzqzqz32">#REF!</definedName>
    <definedName name="qzqzqz4" localSheetId="2">#REF!</definedName>
    <definedName name="qzqzqz4">#REF!</definedName>
    <definedName name="qzqzqz5" localSheetId="2">#REF!</definedName>
    <definedName name="qzqzqz5">#REF!</definedName>
    <definedName name="qzqzqz6" localSheetId="2">#REF!</definedName>
    <definedName name="qzqzqz6">#REF!</definedName>
    <definedName name="qzqzqz7" localSheetId="2">#REF!</definedName>
    <definedName name="qzqzqz7">#REF!</definedName>
    <definedName name="qzqzqz8" localSheetId="2">#REF!</definedName>
    <definedName name="qzqzqz8">#REF!</definedName>
    <definedName name="qzqzqz9" localSheetId="2">#REF!</definedName>
    <definedName name="qzqzqz9">#REF!</definedName>
    <definedName name="R.Prim_10">(De_10+0.4)*(De_10+0.3)-De_10*De_10*3.14/4</definedName>
    <definedName name="R.Prim_12">(De_12+0.4)*(De_12+0.3)-De_12*De_12*3.14/4</definedName>
    <definedName name="R.Prim_4">(De_4+0.4)*(De_4+0.3)-De_4*De_4*3.14/4</definedName>
    <definedName name="R.Prim_5">(De_5+0.4)*(De_5+0.3)-De_5*De_5*3.14/4</definedName>
    <definedName name="R.Prim_6">(De_6+0.4)*(De_6+0.3)-De_6*De_6*3.14/4</definedName>
    <definedName name="R.Prim_8">(De_8+0.4)*(De_8+0.3)-De_8*De_8*3.14/4</definedName>
    <definedName name="R.Secon_10">(De_10+0.4)*(De_10+0.45)</definedName>
    <definedName name="R.Secon_12">(De_12+0.4)*(De_12+0.45)</definedName>
    <definedName name="R.Secon_4">(De_4+0.4)*(De_4+0.45)</definedName>
    <definedName name="R.Secon_5">(De_5+0.4)*(De_5+0.45)</definedName>
    <definedName name="R.Secon_6">(De_6+0.4)*(De_6+0.45)</definedName>
    <definedName name="R.Secon_8">(De_8+0.4)*(De_8+0.45)</definedName>
    <definedName name="R_acces" localSheetId="1">#REF!</definedName>
    <definedName name="R_acces" localSheetId="2">#REF!</definedName>
    <definedName name="R_acces">#REF!</definedName>
    <definedName name="R_acces2" localSheetId="2">#REF!</definedName>
    <definedName name="R_acces2">#REF!</definedName>
    <definedName name="R_coupole" localSheetId="2">#REF!</definedName>
    <definedName name="R_coupole">#REF!</definedName>
    <definedName name="R_coupole150" localSheetId="2">#REF!</definedName>
    <definedName name="R_coupole150">#REF!</definedName>
    <definedName name="R_coupole300" localSheetId="2">#REF!</definedName>
    <definedName name="R_coupole300">#REF!</definedName>
    <definedName name="R_ext_lantern" localSheetId="2">#REF!</definedName>
    <definedName name="R_ext_lantern">#REF!</definedName>
    <definedName name="R_ext_lantern150" localSheetId="2">#REF!</definedName>
    <definedName name="R_ext_lantern150">#REF!</definedName>
    <definedName name="R_ext_lantern300" localSheetId="2">#REF!</definedName>
    <definedName name="R_ext_lantern300">#REF!</definedName>
    <definedName name="R_int_lantern" localSheetId="2">#REF!</definedName>
    <definedName name="R_int_lantern">#REF!</definedName>
    <definedName name="R_int_lantern150" localSheetId="2">#REF!</definedName>
    <definedName name="R_int_lantern150">#REF!</definedName>
    <definedName name="R_int_lantern300" localSheetId="2">#REF!</definedName>
    <definedName name="R_int_lantern300">#REF!</definedName>
    <definedName name="R_lanterne" localSheetId="2">#REF!</definedName>
    <definedName name="R_lanterne">#REF!</definedName>
    <definedName name="R_lanterne2" localSheetId="2">#REF!</definedName>
    <definedName name="R_lanterne2">#REF!</definedName>
    <definedName name="R_PEC_40" localSheetId="2">#REF!</definedName>
    <definedName name="R_PEC_40">#REF!</definedName>
    <definedName name="R_PEC_40_Colliet" localSheetId="2">#REF!</definedName>
    <definedName name="R_PEC_40_Colliet">#REF!</definedName>
    <definedName name="R_PEC_40_Té" localSheetId="2">#REF!</definedName>
    <definedName name="R_PEC_40_Té">#REF!</definedName>
    <definedName name="R_SBAC40" localSheetId="2">#REF!</definedName>
    <definedName name="R_SBAC40">#REF!</definedName>
    <definedName name="R_SR_110" localSheetId="2">#REF!</definedName>
    <definedName name="R_SR_110">#REF!</definedName>
    <definedName name="R_SR_50" localSheetId="2">#REF!</definedName>
    <definedName name="R_SR_50">#REF!</definedName>
    <definedName name="R_SR_63" localSheetId="2">#REF!</definedName>
    <definedName name="R_SR_63">#REF!</definedName>
    <definedName name="R_SR_75" localSheetId="2">#REF!</definedName>
    <definedName name="R_SR_75">#REF!</definedName>
    <definedName name="R_SR_90" localSheetId="2">#REF!</definedName>
    <definedName name="R_SR_90">#REF!</definedName>
    <definedName name="Raccord_bridé_200" localSheetId="2">#REF!</definedName>
    <definedName name="Raccord_bridé_200">#REF!</definedName>
    <definedName name="Raccord_bridé_250" localSheetId="2">#REF!</definedName>
    <definedName name="Raccord_bridé_250">#REF!</definedName>
    <definedName name="Raccord_bridé_300" localSheetId="2">#REF!</definedName>
    <definedName name="Raccord_bridé_300">#REF!</definedName>
    <definedName name="Raccord_bridé_400" localSheetId="2">#REF!</definedName>
    <definedName name="Raccord_bridé_400">#REF!</definedName>
    <definedName name="Racords_brides" localSheetId="2">#REF!</definedName>
    <definedName name="Racords_brides">#REF!</definedName>
    <definedName name="Rapport" localSheetId="2">#REF!</definedName>
    <definedName name="Rapport">#REF!</definedName>
    <definedName name="ratioadm" localSheetId="2">#REF!</definedName>
    <definedName name="ratioadm">#REF!</definedName>
    <definedName name="ratioind" localSheetId="2">#REF!</definedName>
    <definedName name="ratioind">#REF!</definedName>
    <definedName name="Ravalement_section_friable" localSheetId="2">#REF!</definedName>
    <definedName name="Ravalement_section_friable">#REF!</definedName>
    <definedName name="Rayon_courbure" localSheetId="2">#REF!</definedName>
    <definedName name="Rayon_courbure">#REF!</definedName>
    <definedName name="RCAD" localSheetId="2">'[25]PV387-DEFINITIF'!#REF!</definedName>
    <definedName name="RCAD">'[25]PV387-DEFINITIF'!#REF!</definedName>
    <definedName name="re" localSheetId="2">#REF!</definedName>
    <definedName name="re">#REF!</definedName>
    <definedName name="Recap" localSheetId="2">#REF!</definedName>
    <definedName name="Recap">#REF!</definedName>
    <definedName name="RECAP123" localSheetId="0">'ACIERS FONDATION'!RECAP123</definedName>
    <definedName name="RECAP123" localSheetId="2">#N/A</definedName>
    <definedName name="RECAP123">[14]!RECAP123</definedName>
    <definedName name="RECAPE_PISCINE" localSheetId="2">#REF!</definedName>
    <definedName name="RECAPE_PISCINE">#REF!</definedName>
    <definedName name="RECAPTULATION" localSheetId="2">#REF!</definedName>
    <definedName name="RECAPTULATION">#REF!</definedName>
    <definedName name="RECAVRD" localSheetId="2">#REF!</definedName>
    <definedName name="RECAVRD">#REF!</definedName>
    <definedName name="rechange_électrique" localSheetId="2">#REF!</definedName>
    <definedName name="rechange_électrique">#REF!</definedName>
    <definedName name="Rechange_javillisation" localSheetId="2">#REF!</definedName>
    <definedName name="Rechange_javillisation">#REF!</definedName>
    <definedName name="rechange_mécanique" localSheetId="2">#REF!</definedName>
    <definedName name="rechange_mécanique">#REF!</definedName>
    <definedName name="red" localSheetId="2">[102]AN2!#REF!</definedName>
    <definedName name="red">[102]AN2!#REF!</definedName>
    <definedName name="réducteur40" localSheetId="2">#REF!</definedName>
    <definedName name="réducteur40">#REF!</definedName>
    <definedName name="réducteur60" localSheetId="2">#REF!</definedName>
    <definedName name="réducteur60">#REF!</definedName>
    <definedName name="Regard_100_100_120" localSheetId="2">#REF!</definedName>
    <definedName name="Regard_100_100_120">#REF!</definedName>
    <definedName name="Regard_300_150_120" localSheetId="2">#REF!</definedName>
    <definedName name="Regard_300_150_120">#REF!</definedName>
    <definedName name="Regard_60x60" localSheetId="2">#REF!</definedName>
    <definedName name="Regard_60x60">#REF!</definedName>
    <definedName name="Regard_70x70" localSheetId="2">#REF!</definedName>
    <definedName name="Regard_70x70">#REF!</definedName>
    <definedName name="Regard_90_90" localSheetId="2">#REF!</definedName>
    <definedName name="Regard_90_90">#REF!</definedName>
    <definedName name="Regard_vent_vanne" localSheetId="2">#REF!</definedName>
    <definedName name="Regard_vent_vanne">#REF!</definedName>
    <definedName name="Regard_vidange" localSheetId="2">#REF!</definedName>
    <definedName name="Regard_vidange">#REF!</definedName>
    <definedName name="Reimbursement">"Remboursement"</definedName>
    <definedName name="remam" localSheetId="2">'[25]PV387-DEFINITIF'!#REF!</definedName>
    <definedName name="remam">'[25]PV387-DEFINITIF'!#REF!</definedName>
    <definedName name="remav" localSheetId="2">'[25]PV387-DEFINITIF'!#REF!</definedName>
    <definedName name="remav">'[25]PV387-DEFINITIF'!#REF!</definedName>
    <definedName name="Remblai_compacté" localSheetId="2">#REF!</definedName>
    <definedName name="Remblai_compacté">#REF!</definedName>
    <definedName name="Remblais_compactés_20_cm" localSheetId="2">#REF!</definedName>
    <definedName name="Remblais_compactés_20_cm">#REF!</definedName>
    <definedName name="remcad" localSheetId="2">'[25]PV387-DEFINITIF'!#REF!</definedName>
    <definedName name="remcad">'[25]PV387-DEFINITIF'!#REF!</definedName>
    <definedName name="remparam" localSheetId="2">'[25]PV387-DEFINITIF'!#REF!</definedName>
    <definedName name="remparam">'[25]PV387-DEFINITIF'!#REF!</definedName>
    <definedName name="remparav" localSheetId="2">'[25]PV387-DEFINITIF'!#REF!</definedName>
    <definedName name="remparav">'[25]PV387-DEFINITIF'!#REF!</definedName>
    <definedName name="rendadd" localSheetId="2">#REF!</definedName>
    <definedName name="rendadd">#REF!</definedName>
    <definedName name="renddist" localSheetId="2">#REF!</definedName>
    <definedName name="renddist">#REF!</definedName>
    <definedName name="Réparation_de_la_façade_du_réservoir_et_de_la_chambre_des_vannes" localSheetId="2">#REF!</definedName>
    <definedName name="Réparation_de_la_façade_du_réservoir_et_de_la_chambre_des_vannes">#REF!</definedName>
    <definedName name="Reprise_partielle_enduit" localSheetId="2">#REF!</definedName>
    <definedName name="Reprise_partielle_enduit">#REF!</definedName>
    <definedName name="rev" localSheetId="2">#REF!</definedName>
    <definedName name="rev">#REF!</definedName>
    <definedName name="revêtem_carreaux" localSheetId="2">#REF!</definedName>
    <definedName name="revêtem_carreaux">#REF!</definedName>
    <definedName name="revêtement_faince" localSheetId="2">#REF!</definedName>
    <definedName name="revêtement_faince">#REF!</definedName>
    <definedName name="Revêtement_resine" localSheetId="2">#REF!</definedName>
    <definedName name="Revêtement_resine">#REF!</definedName>
    <definedName name="RF_100" localSheetId="2">#REF!</definedName>
    <definedName name="RF_100">#REF!</definedName>
    <definedName name="RF_150" localSheetId="2">#REF!</definedName>
    <definedName name="RF_150">#REF!</definedName>
    <definedName name="RF_200" localSheetId="2">#REF!</definedName>
    <definedName name="RF_200">#REF!</definedName>
    <definedName name="RF_60" localSheetId="2">#REF!</definedName>
    <definedName name="RF_60">#REF!</definedName>
    <definedName name="RF_80" localSheetId="2">#REF!</definedName>
    <definedName name="RF_80">#REF!</definedName>
    <definedName name="rff" localSheetId="2" hidden="1">#REF!</definedName>
    <definedName name="rff" hidden="1">#REF!</definedName>
    <definedName name="RGM" localSheetId="2">#REF!</definedName>
    <definedName name="RGM">#REF!</definedName>
    <definedName name="Rideau_lamé_1.00x1.26" localSheetId="2">#REF!</definedName>
    <definedName name="Rideau_lamé_1.00x1.26">#REF!</definedName>
    <definedName name="Rideau_lamé_2.00x1.25" localSheetId="2">#REF!</definedName>
    <definedName name="Rideau_lamé_2.00x1.25">#REF!</definedName>
    <definedName name="Rinçage_stérilisation" localSheetId="2">#REF!</definedName>
    <definedName name="Rinçage_stérilisation">#REF!</definedName>
    <definedName name="Rinçage_stérilisation_m3" localSheetId="2">#REF!</definedName>
    <definedName name="Rinçage_stérilisation_m3">#REF!</definedName>
    <definedName name="Robinet_arrêt" localSheetId="2">#REF!</definedName>
    <definedName name="Robinet_arrêt">#REF!</definedName>
    <definedName name="Robinet_arrosage" localSheetId="2">#REF!</definedName>
    <definedName name="Robinet_arrosage">#REF!</definedName>
    <definedName name="Robinet_puisage" localSheetId="2">#REF!</definedName>
    <definedName name="Robinet_puisage">#REF!</definedName>
    <definedName name="rocher" localSheetId="2">#REF!</definedName>
    <definedName name="rocher">#REF!</definedName>
    <definedName name="Rose_variés" localSheetId="2">#REF!</definedName>
    <definedName name="Rose_variés">#REF!</definedName>
    <definedName name="RP" localSheetId="2">#REF!</definedName>
    <definedName name="RP">#REF!</definedName>
    <definedName name="rprod" localSheetId="2">#REF!</definedName>
    <definedName name="rprod">#REF!</definedName>
    <definedName name="RR" localSheetId="2">[103]AN2!#REF!</definedName>
    <definedName name="RR">[103]AN2!#REF!</definedName>
    <definedName name="RRR" localSheetId="2">#REF!</definedName>
    <definedName name="RRR">#REF!</definedName>
    <definedName name="RRRR" localSheetId="2">[104]AN2!#REF!</definedName>
    <definedName name="RRRR">[104]AN2!#REF!</definedName>
    <definedName name="rs" localSheetId="2">#REF!</definedName>
    <definedName name="rs">#REF!</definedName>
    <definedName name="RV">[10]PU!$A$35:$C$43</definedName>
    <definedName name="RV_100" localSheetId="2">#REF!</definedName>
    <definedName name="RV_100">#REF!</definedName>
    <definedName name="RV_100_PN10" localSheetId="2">#REF!</definedName>
    <definedName name="RV_100_PN10">#REF!</definedName>
    <definedName name="RV_100_PN16" localSheetId="2">#REF!</definedName>
    <definedName name="RV_100_PN16">#REF!</definedName>
    <definedName name="RV_125" localSheetId="2">#REF!</definedName>
    <definedName name="RV_125">#REF!</definedName>
    <definedName name="RV_150" localSheetId="2">#REF!</definedName>
    <definedName name="RV_150">#REF!</definedName>
    <definedName name="RV_150_PN16" localSheetId="2">#REF!</definedName>
    <definedName name="RV_150_PN16">#REF!</definedName>
    <definedName name="RV_150_PN25" localSheetId="2">#REF!</definedName>
    <definedName name="RV_150_PN25">#REF!</definedName>
    <definedName name="RV_200" localSheetId="2">#REF!</definedName>
    <definedName name="RV_200">#REF!</definedName>
    <definedName name="RV_200_PN16" localSheetId="2">#REF!</definedName>
    <definedName name="RV_200_PN16">#REF!</definedName>
    <definedName name="RV_200_PN25" localSheetId="2">#REF!</definedName>
    <definedName name="RV_200_PN25">#REF!</definedName>
    <definedName name="RV_250" localSheetId="2">#REF!</definedName>
    <definedName name="RV_250">#REF!</definedName>
    <definedName name="RV_250_PN16" localSheetId="2">#REF!</definedName>
    <definedName name="RV_250_PN16">#REF!</definedName>
    <definedName name="RV_250_PN25" localSheetId="2">#REF!</definedName>
    <definedName name="RV_250_PN25">#REF!</definedName>
    <definedName name="RV_300" localSheetId="2">#REF!</definedName>
    <definedName name="RV_300">#REF!</definedName>
    <definedName name="RV_40" localSheetId="2">#REF!</definedName>
    <definedName name="RV_40">#REF!</definedName>
    <definedName name="RV_60" localSheetId="2">#REF!</definedName>
    <definedName name="RV_60">#REF!</definedName>
    <definedName name="RV_60_PN16" localSheetId="2">#REF!</definedName>
    <definedName name="RV_60_PN16">#REF!</definedName>
    <definedName name="RV_60_PN25" localSheetId="2">#REF!</definedName>
    <definedName name="RV_60_PN25">#REF!</definedName>
    <definedName name="RV_80" localSheetId="2">#REF!</definedName>
    <definedName name="RV_80">#REF!</definedName>
    <definedName name="RV_80_PN16" localSheetId="2">#REF!</definedName>
    <definedName name="RV_80_PN16">#REF!</definedName>
    <definedName name="RV_80_PN25" localSheetId="2">#REF!</definedName>
    <definedName name="RV_80_PN25">#REF!</definedName>
    <definedName name="S" localSheetId="2">#REF!</definedName>
    <definedName name="s">'[52]Macro-press'!$A$16:$C$39</definedName>
    <definedName name="S100_" localSheetId="2">#REF!</definedName>
    <definedName name="S100_">#REF!</definedName>
    <definedName name="S150_" localSheetId="2">#REF!</definedName>
    <definedName name="S150_">#REF!</definedName>
    <definedName name="S200_" localSheetId="2">#REF!</definedName>
    <definedName name="S200_">#REF!</definedName>
    <definedName name="S300_" localSheetId="2">#REF!</definedName>
    <definedName name="S300_">#REF!</definedName>
    <definedName name="SB" localSheetId="2">#REF!</definedName>
    <definedName name="SB">#REF!</definedName>
    <definedName name="SC" localSheetId="2">#REF!</definedName>
    <definedName name="SC">#REF!</definedName>
    <definedName name="SCbis" localSheetId="2">#REF!</definedName>
    <definedName name="SCbis">#REF!</definedName>
    <definedName name="SD" localSheetId="2">#REF!</definedName>
    <definedName name="sd">'[105]Macro-cons'!$A$1</definedName>
    <definedName name="sde" localSheetId="2">'[74]GC 150m3 MGHASSINE'!$J$38</definedName>
    <definedName name="sde">'[66]GC 150m3 MGHASSINE'!$J$38</definedName>
    <definedName name="sdf" localSheetId="2">'[30]Macro-press'!$A$16:$C$39</definedName>
    <definedName name="sdf">'[18]Macro-press'!$A$16:$C$39</definedName>
    <definedName name="sdgfczj" localSheetId="2">'[85]RE SEV 50'!#REF!</definedName>
    <definedName name="sdgfczj">'[85]RE SEV 50'!#REF!</definedName>
    <definedName name="sdsgafs">'[74]GC 150m3 MGHASSINE'!$J$20</definedName>
    <definedName name="SE" localSheetId="2">#REF!</definedName>
    <definedName name="SE">#REF!</definedName>
    <definedName name="sec">[63]Feuil3!$K$1:$K$65536</definedName>
    <definedName name="SF" localSheetId="2">#REF!</definedName>
    <definedName name="SF">#REF!</definedName>
    <definedName name="SG" localSheetId="2">#REF!</definedName>
    <definedName name="SG">#REF!</definedName>
    <definedName name="SH" localSheetId="2">#REF!</definedName>
    <definedName name="SH">#REF!</definedName>
    <definedName name="SHbis" localSheetId="2">#REF!</definedName>
    <definedName name="SHbis">#REF!</definedName>
    <definedName name="SI" localSheetId="2">#REF!</definedName>
    <definedName name="SI">#REF!</definedName>
    <definedName name="signalisation_réservoir" localSheetId="2">#REF!</definedName>
    <definedName name="signalisation_réservoir">#REF!</definedName>
    <definedName name="Silicon_béton" localSheetId="1">#REF!</definedName>
    <definedName name="Silicon_béton" localSheetId="2">#REF!</definedName>
    <definedName name="Silicon_béton">#REF!</definedName>
    <definedName name="SJ" localSheetId="2">#REF!</definedName>
    <definedName name="SJ">#REF!</definedName>
    <definedName name="SK" localSheetId="2">#REF!</definedName>
    <definedName name="SK">#REF!</definedName>
    <definedName name="SL" localSheetId="2">#REF!</definedName>
    <definedName name="SL">#REF!</definedName>
    <definedName name="SLbis" localSheetId="2">#REF!</definedName>
    <definedName name="SLbis">#REF!</definedName>
    <definedName name="SM" localSheetId="2">#REF!</definedName>
    <definedName name="SM">[16]Fourniture!$B$3:$D$3</definedName>
    <definedName name="SN" localSheetId="2">#REF!</definedName>
    <definedName name="SN">#REF!</definedName>
    <definedName name="SNbis" localSheetId="2">#REF!</definedName>
    <definedName name="SNbis">#REF!</definedName>
    <definedName name="SO" localSheetId="2">#REF!</definedName>
    <definedName name="SO">#REF!</definedName>
    <definedName name="sol" localSheetId="2">#REF!</definedName>
    <definedName name="sol">#REF!</definedName>
    <definedName name="Solin_d_étanchéité" localSheetId="2">#REF!</definedName>
    <definedName name="Solin_d_étanchéité">#REF!</definedName>
    <definedName name="Solins" localSheetId="2">#REF!</definedName>
    <definedName name="Solins">#REF!</definedName>
    <definedName name="Sonnerie" localSheetId="2">#REF!</definedName>
    <definedName name="Sonnerie">#REF!</definedName>
    <definedName name="sor" localSheetId="2">'[29]Macro-cons'!$A$10</definedName>
    <definedName name="sor">'[17]Macro-cons'!$A$10</definedName>
    <definedName name="sortie" localSheetId="2">'[29]Macro-colbrook'!$A$87:$E$111</definedName>
    <definedName name="sortie">'[17]Macro-colbrook'!$A$87:$E$111</definedName>
    <definedName name="SORTIE1" localSheetId="2">'[29]Macro-press'!$A$42:$A$65</definedName>
    <definedName name="SORTIE1">'[17]Macro-press'!$A$42:$A$65</definedName>
    <definedName name="SP" localSheetId="2">#REF!</definedName>
    <definedName name="SP">#REF!</definedName>
    <definedName name="SQ" localSheetId="2">#REF!</definedName>
    <definedName name="SQ">#REF!</definedName>
    <definedName name="sqd" localSheetId="2">'[30]Macro-Epaisseur'!$A$1</definedName>
    <definedName name="sqd">'[18]Macro-Epaisseur'!$A$1</definedName>
    <definedName name="sqr" localSheetId="2">'[41]Macro-Long'!$A$12:$B$53</definedName>
    <definedName name="sqr">'[42]Macro-Long'!$A$12:$B$53</definedName>
    <definedName name="SQSQQ" localSheetId="1">[37]PERSONNALISER!#REF!</definedName>
    <definedName name="SQSQQ" localSheetId="0">[37]PERSONNALISER!#REF!</definedName>
    <definedName name="SQSQQ" localSheetId="2">[37]PERSONNALISER!#REF!</definedName>
    <definedName name="SQSQQ">[37]PERSONNALISER!#REF!</definedName>
    <definedName name="sqt" localSheetId="2">'[106]Macro-cons'!$A$1</definedName>
    <definedName name="sqt">'[107]Macro-cons'!$A$1</definedName>
    <definedName name="SR" localSheetId="2">#REF!</definedName>
    <definedName name="SR">#REF!</definedName>
    <definedName name="SRbis" localSheetId="2">#REF!</definedName>
    <definedName name="SRbis">#REF!</definedName>
    <definedName name="srzrzrezr" localSheetId="2">[37]PERSONNALISER!#REF!</definedName>
    <definedName name="srzrzrezr">[37]PERSONNALISER!#REF!</definedName>
    <definedName name="ss" localSheetId="1">#REF!</definedName>
    <definedName name="ss" localSheetId="0">#REF!</definedName>
    <definedName name="ss" localSheetId="2">#REF!</definedName>
    <definedName name="ss">#REF!</definedName>
    <definedName name="SSAM" localSheetId="2">'[25]PV387-DEFINITIF'!#REF!</definedName>
    <definedName name="SSAM">'[25]PV387-DEFINITIF'!#REF!</definedName>
    <definedName name="SSAV" localSheetId="2">'[25]PV387-DEFINITIF'!#REF!</definedName>
    <definedName name="SSAV">'[25]PV387-DEFINITIF'!#REF!</definedName>
    <definedName name="SSCAS" localSheetId="2">'[25]PV387-DEFINITIF'!#REF!</definedName>
    <definedName name="SSCAS">'[25]PV387-DEFINITIF'!#REF!</definedName>
    <definedName name="ssem1">'[24]PV02-SITU 12-03'!$G$82</definedName>
    <definedName name="ssem4">'[24]PV02-SITU 12-03'!$G$83</definedName>
    <definedName name="SSPL1" localSheetId="2">'[25]PV387-DEFINITIF'!#REF!</definedName>
    <definedName name="SSPL1">'[25]PV387-DEFINITIF'!#REF!</definedName>
    <definedName name="SSPL2" localSheetId="2">'[25]PV387-DEFINITIF'!#REF!</definedName>
    <definedName name="SSPL2">'[25]PV387-DEFINITIF'!#REF!</definedName>
    <definedName name="SSPUIS" localSheetId="2">'[25]PV387-DEFINITIF'!#REF!</definedName>
    <definedName name="SSPUIS">'[25]PV387-DEFINITIF'!#REF!</definedName>
    <definedName name="SSS" localSheetId="1">[37]PERSONNALISER!#REF!</definedName>
    <definedName name="SSS" localSheetId="0">[37]PERSONNALISER!#REF!</definedName>
    <definedName name="SSS" localSheetId="2">[37]PERSONNALISER!#REF!</definedName>
    <definedName name="SSS">[37]PERSONNALISER!#REF!</definedName>
    <definedName name="Stabilisateur_100" localSheetId="1">#REF!</definedName>
    <definedName name="Stabilisateur_100" localSheetId="2">#REF!</definedName>
    <definedName name="Stabilisateur_100">#REF!</definedName>
    <definedName name="Stabilisateur_150" localSheetId="1">#REF!</definedName>
    <definedName name="Stabilisateur_150" localSheetId="2">#REF!</definedName>
    <definedName name="Stabilisateur_150">#REF!</definedName>
    <definedName name="Stabilisateur_200" localSheetId="1">#REF!</definedName>
    <definedName name="Stabilisateur_200" localSheetId="2">#REF!</definedName>
    <definedName name="Stabilisateur_200">#REF!</definedName>
    <definedName name="Stabilisateur_40" localSheetId="2">#REF!</definedName>
    <definedName name="Stabilisateur_40">#REF!</definedName>
    <definedName name="Stabilisateur_50" localSheetId="2">#REF!</definedName>
    <definedName name="Stabilisateur_50">#REF!</definedName>
    <definedName name="Stabilisateur_60" localSheetId="2">#REF!</definedName>
    <definedName name="Stabilisateur_60">#REF!</definedName>
    <definedName name="Stabilisateur_80" localSheetId="2">#REF!</definedName>
    <definedName name="Stabilisateur_80">#REF!</definedName>
    <definedName name="Stérilisation_réservoir" localSheetId="2">#REF!</definedName>
    <definedName name="Stérilisation_réservoir">#REF!</definedName>
    <definedName name="Summary" localSheetId="2">#REF!</definedName>
    <definedName name="Summary">#REF!</definedName>
    <definedName name="Surface_Coupole" localSheetId="2">#REF!</definedName>
    <definedName name="Surface_Coupole">#REF!</definedName>
    <definedName name="Surface_fond__5" localSheetId="2">#REF!</definedName>
    <definedName name="Surface_fond__5">#REF!</definedName>
    <definedName name="Surface_voile_extérieur__5" localSheetId="2">#REF!</definedName>
    <definedName name="Surface_voile_extérieur__5">#REF!</definedName>
    <definedName name="Surface_voile_intérieur__5" localSheetId="2">#REF!</definedName>
    <definedName name="Surface_voile_intérieur__5">#REF!</definedName>
    <definedName name="T" localSheetId="2">#REF!</definedName>
    <definedName name="T">#REF!</definedName>
    <definedName name="T_CUC" localSheetId="2">#REF!</definedName>
    <definedName name="T_CUC">#REF!</definedName>
    <definedName name="T_diam" localSheetId="2">#REF!</definedName>
    <definedName name="T_diam">#REF!</definedName>
    <definedName name="T_R">'[108]Bache 50 m3_SR1'!$H$11</definedName>
    <definedName name="T_rocher_dis" localSheetId="2">#REF!</definedName>
    <definedName name="T_rocher_dis">#REF!</definedName>
    <definedName name="T1_1">'[109]Nbr '!$C$17</definedName>
    <definedName name="T1_10">'[109]Nbr '!$U$17</definedName>
    <definedName name="T1_1c">'[109]Nbr '!$D$17</definedName>
    <definedName name="T1_1cc">'[109]Nbr '!$E$17</definedName>
    <definedName name="T1_2">'[109]Nbr '!$F$17</definedName>
    <definedName name="T1_2c">'[109]Nbr '!$G$17</definedName>
    <definedName name="T1_3">'[109]Nbr '!$H$17</definedName>
    <definedName name="T1_3c">'[109]Nbr '!$I$17</definedName>
    <definedName name="T1_4">'[109]Nbr '!$J$17</definedName>
    <definedName name="T1_4c">'[109]Nbr '!$K$17</definedName>
    <definedName name="T1_5">'[109]Nbr '!$L$17</definedName>
    <definedName name="T1_5c">'[109]Nbr '!$N$17</definedName>
    <definedName name="T1_5p">'[109]Nbr '!$M$17</definedName>
    <definedName name="T1_6">'[109]Nbr '!$O$17</definedName>
    <definedName name="T1_7">'[109]Nbr '!$P$17</definedName>
    <definedName name="T1_8">'[109]Nbr '!$Q$17</definedName>
    <definedName name="T1_8c">'[109]Nbr '!$R$17</definedName>
    <definedName name="T1_9">'[109]Nbr '!$S$17</definedName>
    <definedName name="T1_9c">'[109]Nbr '!$T$17</definedName>
    <definedName name="T2_1">'[109]Nbr '!$C$26</definedName>
    <definedName name="T2_10">'[109]Nbr '!$U$26</definedName>
    <definedName name="T2_1c">'[109]Nbr '!$D$26</definedName>
    <definedName name="T2_1cc">'[109]Nbr '!$E$26</definedName>
    <definedName name="T2_2">'[109]Nbr '!$F$26</definedName>
    <definedName name="T2_2c">'[109]Nbr '!$G$26</definedName>
    <definedName name="T2_3">'[109]Nbr '!$H$26</definedName>
    <definedName name="T2_3c">'[109]Nbr '!$I$26</definedName>
    <definedName name="T2_4">'[109]Nbr '!$J$26</definedName>
    <definedName name="T2_4c">'[109]Nbr '!$K$26</definedName>
    <definedName name="T2_5">'[109]Nbr '!$L$26</definedName>
    <definedName name="T2_5c">'[109]Nbr '!$N$26</definedName>
    <definedName name="T2_5p">'[109]Nbr '!$M$26</definedName>
    <definedName name="T2_6">'[109]Nbr '!$O$26</definedName>
    <definedName name="T2_7">'[109]Nbr '!$P$26</definedName>
    <definedName name="T2_8">'[109]Nbr '!$Q$26</definedName>
    <definedName name="T2_8c">'[109]Nbr '!$R$26</definedName>
    <definedName name="T2_9">'[109]Nbr '!$S$26</definedName>
    <definedName name="T2_9c">'[109]Nbr '!$T$26</definedName>
    <definedName name="T3A">'[109]Nbr '!$V$39</definedName>
    <definedName name="T3A1">'[109]Nbr '!$AB$39</definedName>
    <definedName name="T3A2">'[109]Nbr '!$AC$39</definedName>
    <definedName name="T3A3">'[109]Nbr '!$AD$39</definedName>
    <definedName name="T3A4">'[109]Nbr '!$AE$39</definedName>
    <definedName name="T3Ac">'[109]Nbr '!$W$39</definedName>
    <definedName name="T3Ac1">'[109]Nbr '!$X$39</definedName>
    <definedName name="T3Ac2">'[109]Nbr '!$Y$39</definedName>
    <definedName name="T3Ac3">'[109]Nbr '!$Z$39</definedName>
    <definedName name="T3Ap">'[109]Nbr '!$AA$39</definedName>
    <definedName name="T3B">'[109]Nbr '!$AF$39</definedName>
    <definedName name="T3B1">'[109]Nbr '!$AH$39</definedName>
    <definedName name="T3B2">'[109]Nbr '!$AI$39</definedName>
    <definedName name="T3Bap">'[109]Nbr '!$AG$39</definedName>
    <definedName name="T3C">'[109]Nbr '!$AJ$39</definedName>
    <definedName name="T3C1">'[109]Nbr '!$AL$39</definedName>
    <definedName name="T3Cp">'[109]Nbr '!$AK$39</definedName>
    <definedName name="T3Cpc">'[109]Nbr '!$AV$39</definedName>
    <definedName name="T3D">'[109]Nbr '!$AM$39</definedName>
    <definedName name="T3Dc">'[109]Nbr '!$AU$39</definedName>
    <definedName name="T3E">'[109]Nbr '!$AN$39</definedName>
    <definedName name="T3F">'[109]Nbr '!$AO$39</definedName>
    <definedName name="T3F1">'[109]Nbr '!$AT$39</definedName>
    <definedName name="T3Fap">'[109]Nbr '!$AS$39</definedName>
    <definedName name="T3Fc">'[109]Nbr '!$AP$39</definedName>
    <definedName name="T3Fc1">'[109]Nbr '!$AQ$39</definedName>
    <definedName name="T3Fp">'[109]Nbr '!$AR$39</definedName>
    <definedName name="T4A">'[109]Nbr '!$V$45</definedName>
    <definedName name="T4A1">'[109]Nbr '!$AB$45</definedName>
    <definedName name="T4A2">'[109]Nbr '!$AC$45</definedName>
    <definedName name="T4A3">'[109]Nbr '!$AD$45</definedName>
    <definedName name="T4A4">'[109]Nbr '!$AE$45</definedName>
    <definedName name="T4Ac">'[109]Nbr '!$W$45</definedName>
    <definedName name="T4Ac1">'[109]Nbr '!$X$45</definedName>
    <definedName name="T4Ac2">'[109]Nbr '!$Y$45</definedName>
    <definedName name="T4Ac3">'[109]Nbr '!$Z$45</definedName>
    <definedName name="T4Ap">'[109]Nbr '!$AA$45</definedName>
    <definedName name="T4B">'[109]Nbr '!$AF$45</definedName>
    <definedName name="T4B_">'[109]Nbr '!$AG$45</definedName>
    <definedName name="T4B1">'[109]Nbr '!$AH$45</definedName>
    <definedName name="T4B2">'[109]Nbr '!$AI$45</definedName>
    <definedName name="T4C">'[109]Nbr '!$AJ$45</definedName>
    <definedName name="T4Cp">'[109]Nbr '!$AK$45</definedName>
    <definedName name="T4Cpc">'[109]Nbr '!$AV$45</definedName>
    <definedName name="T4D">'[109]Nbr '!$AM$45</definedName>
    <definedName name="T4Dc">'[109]Nbr '!$AU$45</definedName>
    <definedName name="T4E">'[109]Nbr '!$AN$45</definedName>
    <definedName name="T4F">'[109]Nbr '!$AO$45</definedName>
    <definedName name="T4F_">'[109]Nbr '!$AS$45</definedName>
    <definedName name="T4F1" localSheetId="1">#REF!</definedName>
    <definedName name="T4F1" localSheetId="0">#REF!</definedName>
    <definedName name="T4F1" localSheetId="2">#REF!</definedName>
    <definedName name="T4F1">#REF!</definedName>
    <definedName name="T4F1_">'[109]Nbr '!$AT$45</definedName>
    <definedName name="T4Fc">'[109]Nbr '!$AP$45</definedName>
    <definedName name="T4Fc1">'[109]Nbr '!$AQ$45</definedName>
    <definedName name="T4Fp">'[109]Nbr '!$AR$45</definedName>
    <definedName name="T5_C1">'[109]Nbr '!$AL$49</definedName>
    <definedName name="T5A">'[109]Nbr '!$V$49</definedName>
    <definedName name="T5A1">'[109]Nbr '!$AB$49</definedName>
    <definedName name="T5A2">'[109]Nbr '!$AC$49</definedName>
    <definedName name="T5A3">'[109]Nbr '!$AD$49</definedName>
    <definedName name="T5A4">'[109]Nbr '!$AE$49</definedName>
    <definedName name="T5Ac">'[109]Nbr '!$W$49</definedName>
    <definedName name="T5Ac1">'[109]Nbr '!$X$49</definedName>
    <definedName name="T5Ac2">'[109]Nbr '!$Y$49</definedName>
    <definedName name="T5Ac3">'[109]Nbr '!$Z$49</definedName>
    <definedName name="T5Ap">'[109]Nbr '!$AA$49</definedName>
    <definedName name="T5B">'[109]Nbr '!$AF$49</definedName>
    <definedName name="T5B_">'[109]Nbr '!$AG$49</definedName>
    <definedName name="T5B1">'[109]Nbr '!$AH$49</definedName>
    <definedName name="T5B2">'[109]Nbr '!$AI$49</definedName>
    <definedName name="T5C">'[109]Nbr '!$AJ$49</definedName>
    <definedName name="T5Cp">'[109]Nbr '!$AK$49</definedName>
    <definedName name="T5Cpc">'[109]Nbr '!$AV$49</definedName>
    <definedName name="T5D">'[109]Nbr '!$AM$49</definedName>
    <definedName name="T5Dc">'[109]Nbr '!$AU$49</definedName>
    <definedName name="T5E">'[109]Nbr '!$AN$49</definedName>
    <definedName name="T5F">'[109]Nbr '!$AO$49</definedName>
    <definedName name="T5F_">'[109]Nbr '!$AS$49</definedName>
    <definedName name="T5F1">'[109]Nbr '!$AT$49</definedName>
    <definedName name="T5Fc">'[109]Nbr '!$AP$49</definedName>
    <definedName name="T5Fc1">'[109]Nbr '!$AQ$49</definedName>
    <definedName name="T5Fp">'[109]Nbr '!$AR$49</definedName>
    <definedName name="T6_C1">'[109]Nbr '!$AL$55</definedName>
    <definedName name="T6A">'[109]Nbr '!$V$55</definedName>
    <definedName name="T6A1">'[109]Nbr '!$AB$55</definedName>
    <definedName name="T6A2">'[109]Nbr '!$AC$55</definedName>
    <definedName name="T6A3">'[109]Nbr '!$AD$55</definedName>
    <definedName name="T6A4">'[109]Nbr '!$AE$55</definedName>
    <definedName name="T6Ac">'[109]Nbr '!$W$55</definedName>
    <definedName name="T6Ac1">'[109]Nbr '!$X$55</definedName>
    <definedName name="T6Ac2">'[109]Nbr '!$Y$55</definedName>
    <definedName name="T6Ac3">'[109]Nbr '!$Z$55</definedName>
    <definedName name="T6Ap">'[109]Nbr '!$AA$55</definedName>
    <definedName name="T6B">'[109]Nbr '!$AF$55</definedName>
    <definedName name="T6B_">'[109]Nbr '!$AG$55</definedName>
    <definedName name="T6B1">'[109]Nbr '!$AH$55</definedName>
    <definedName name="T6B2">'[109]Nbr '!$AI$55</definedName>
    <definedName name="T6C">'[109]Nbr '!$AJ$55</definedName>
    <definedName name="T6Cp">'[109]Nbr '!$AK$55</definedName>
    <definedName name="T6Cpc">'[109]Nbr '!$AV$55</definedName>
    <definedName name="T6D">'[109]Nbr '!$AM$55</definedName>
    <definedName name="T6Dc">'[109]Nbr '!$AU$55</definedName>
    <definedName name="T6E">'[109]Nbr '!$AN$55</definedName>
    <definedName name="T6F">'[109]Nbr '!$AO$55</definedName>
    <definedName name="T6F_">'[109]Nbr '!$AS$55</definedName>
    <definedName name="T6F1">'[109]Nbr '!$AT$55</definedName>
    <definedName name="T6Fc">'[109]Nbr '!$AP$55</definedName>
    <definedName name="T6Fc1">'[109]Nbr '!$AQ$55</definedName>
    <definedName name="T6Fp">'[109]Nbr '!$AR$55</definedName>
    <definedName name="T7_C1">'[109]Nbr '!$AL$61</definedName>
    <definedName name="T7A">'[109]Nbr '!$V$61</definedName>
    <definedName name="T7A1">'[109]Nbr '!$AB$61</definedName>
    <definedName name="T7A2">'[109]Nbr '!$AC$61</definedName>
    <definedName name="T7A3">'[109]Nbr '!$AD$61</definedName>
    <definedName name="T7A4">'[109]Nbr '!$AE$61</definedName>
    <definedName name="T7Ac">'[109]Nbr '!$W$61</definedName>
    <definedName name="T7Ac1">'[109]Nbr '!$X$61</definedName>
    <definedName name="T7Ac2">'[109]Nbr '!$Y$61</definedName>
    <definedName name="T7Ac3">'[109]Nbr '!$Z$61</definedName>
    <definedName name="T7Ap">'[109]Nbr '!$AA$61</definedName>
    <definedName name="T7B">'[109]Nbr '!$AF$61</definedName>
    <definedName name="T7B_">'[109]Nbr '!$AG$61</definedName>
    <definedName name="T7B1">'[109]Nbr '!$AH$61</definedName>
    <definedName name="T7B2">'[109]Nbr '!$AI$61</definedName>
    <definedName name="T7C">'[109]Nbr '!$AJ$61</definedName>
    <definedName name="T7Cp">'[109]Nbr '!$AK$61</definedName>
    <definedName name="T7Cpc">'[109]Nbr '!$AV$61</definedName>
    <definedName name="T7D">'[109]Nbr '!$AM$61</definedName>
    <definedName name="T7Dc">'[109]Nbr '!$AU$61</definedName>
    <definedName name="T7E">'[109]Nbr '!$AN$61</definedName>
    <definedName name="T7F">'[109]Nbr '!$AO$61</definedName>
    <definedName name="T7F_">'[109]Nbr '!$AS$61</definedName>
    <definedName name="T7F1">'[109]Nbr '!$AT$61</definedName>
    <definedName name="T7Fc">'[109]Nbr '!$AP$61</definedName>
    <definedName name="T7Fc1">'[109]Nbr '!$AQ$61</definedName>
    <definedName name="T7Fp">'[109]Nbr '!$AR$61</definedName>
    <definedName name="T8_1">'[109]Nbr '!$C$68</definedName>
    <definedName name="T8_10">'[109]Nbr '!$U$68</definedName>
    <definedName name="T8_1c">'[109]Nbr '!$D$68</definedName>
    <definedName name="T8_1cc">'[109]Nbr '!$E$68</definedName>
    <definedName name="T8_2">'[109]Nbr '!$F$68</definedName>
    <definedName name="T8_2c">'[109]Nbr '!$G$68</definedName>
    <definedName name="T8_3">'[109]Nbr '!$H$68</definedName>
    <definedName name="T8_3c">'[109]Nbr '!$I$68</definedName>
    <definedName name="T8_4">'[109]Nbr '!$J$68</definedName>
    <definedName name="T8_4c">'[109]Nbr '!$K$68</definedName>
    <definedName name="T8_5">'[109]Nbr '!$L$68</definedName>
    <definedName name="T8_5c">'[109]Nbr '!$N$68</definedName>
    <definedName name="T8_5p">'[109]Nbr '!$M$68</definedName>
    <definedName name="T8_6">'[109]Nbr '!$O$68</definedName>
    <definedName name="T8_7">'[109]Nbr '!$P$68</definedName>
    <definedName name="T8_8">'[109]Nbr '!$Q$68</definedName>
    <definedName name="T8_8c">'[109]Nbr '!$R$68</definedName>
    <definedName name="T8_9">'[109]Nbr '!$S$68</definedName>
    <definedName name="T8_9c">'[109]Nbr '!$T$68</definedName>
    <definedName name="T9_1">'[109]Nbr '!$C$75</definedName>
    <definedName name="T9_10">'[109]Nbr '!$U$75</definedName>
    <definedName name="T9_1c">'[109]Nbr '!$D$75</definedName>
    <definedName name="T9_1cc">'[109]Nbr '!$E$75</definedName>
    <definedName name="T9_2">'[109]Nbr '!$F$75</definedName>
    <definedName name="T9_2c">'[109]Nbr '!$G$75</definedName>
    <definedName name="T9_3">'[109]Nbr '!$H$75</definedName>
    <definedName name="T9_3c">'[109]Nbr '!$I$75</definedName>
    <definedName name="T9_4">'[109]Nbr '!$J$75</definedName>
    <definedName name="T9_4c">'[109]Nbr '!$K$75</definedName>
    <definedName name="T9_5">'[109]Nbr '!$L$75</definedName>
    <definedName name="T9_5c">'[109]Nbr '!$N$75</definedName>
    <definedName name="T9_5p">'[109]Nbr '!$M$75</definedName>
    <definedName name="T9_6">'[109]Nbr '!$O$75</definedName>
    <definedName name="T9_7">'[109]Nbr '!$P$75</definedName>
    <definedName name="T9_8">'[109]Nbr '!$Q$75</definedName>
    <definedName name="T9_8c">'[109]Nbr '!$R$75</definedName>
    <definedName name="T9_9">'[109]Nbr '!$S$75</definedName>
    <definedName name="T9_9c">'[109]Nbr '!$T$75</definedName>
    <definedName name="ta" localSheetId="2">#REF!</definedName>
    <definedName name="ta">#REF!</definedName>
    <definedName name="Table1">[110]calculs!$A$5:$AA$16</definedName>
    <definedName name="tableau" localSheetId="0">'ACIERS FONDATION'!tableau</definedName>
    <definedName name="tableau" localSheetId="2">#N/A</definedName>
    <definedName name="tableau">[14]!tableau</definedName>
    <definedName name="Talus_compacté" localSheetId="2">#REF!</definedName>
    <definedName name="Talus_compacté">#REF!</definedName>
    <definedName name="Talus_compacté___autour" localSheetId="2">#REF!</definedName>
    <definedName name="Talus_compacté___autour">#REF!</definedName>
    <definedName name="Talus_compacté_pente_V_H" localSheetId="2">#REF!</definedName>
    <definedName name="Talus_compacté_pente_V_H">#REF!</definedName>
    <definedName name="Tarih" localSheetId="2">[25]DATA!#REF!</definedName>
    <definedName name="Tarih">[25]DATA!#REF!</definedName>
    <definedName name="TAUX" localSheetId="2">#REF!</definedName>
    <definedName name="TAUX">#REF!</definedName>
    <definedName name="Taux_du_rocher" localSheetId="2">#REF!</definedName>
    <definedName name="Taux_du_rocher">#REF!</definedName>
    <definedName name="taux1" localSheetId="2">#REF!</definedName>
    <definedName name="taux1">#REF!</definedName>
    <definedName name="taux12" localSheetId="2">#REF!</definedName>
    <definedName name="taux12">#REF!</definedName>
    <definedName name="taux2" localSheetId="2">#REF!</definedName>
    <definedName name="taux2">#REF!</definedName>
    <definedName name="taux3" localSheetId="2">#REF!</definedName>
    <definedName name="taux3">#REF!</definedName>
    <definedName name="taux31" localSheetId="2">#REF!</definedName>
    <definedName name="taux31">#REF!</definedName>
    <definedName name="TAUX4" localSheetId="2">#REF!</definedName>
    <definedName name="TAUX4">#REF!</definedName>
    <definedName name="TAUX5" localSheetId="2">#REF!</definedName>
    <definedName name="TAUX5">#REF!</definedName>
    <definedName name="TAUX6" localSheetId="2">#REF!</definedName>
    <definedName name="TAUX6">#REF!</definedName>
    <definedName name="TAUX7" localSheetId="2">#REF!</definedName>
    <definedName name="TAUX7">#REF!</definedName>
    <definedName name="tayeb" localSheetId="2">#REF!</definedName>
    <definedName name="tayeb">#REF!</definedName>
    <definedName name="TB4_C1">'[109]Nbr '!$AL$45</definedName>
    <definedName name="TE_BB_TB_100" localSheetId="1">#REF!</definedName>
    <definedName name="TE_BB_TB_100" localSheetId="2">#REF!</definedName>
    <definedName name="TE_BB_TB_100">#REF!</definedName>
    <definedName name="TE_BB_TB_150" localSheetId="1">#REF!</definedName>
    <definedName name="TE_BB_TB_150" localSheetId="2">#REF!</definedName>
    <definedName name="TE_BB_TB_150">#REF!</definedName>
    <definedName name="TE_BB_TB_150_PN16" localSheetId="2">#REF!</definedName>
    <definedName name="TE_BB_TB_150_PN16">#REF!</definedName>
    <definedName name="TE_BB_TB_150_PN25" localSheetId="2">#REF!</definedName>
    <definedName name="TE_BB_TB_150_PN25">#REF!</definedName>
    <definedName name="TE_BB_TB_200" localSheetId="1">#REF!</definedName>
    <definedName name="TE_BB_TB_200" localSheetId="2">#REF!</definedName>
    <definedName name="TE_BB_TB_200">#REF!</definedName>
    <definedName name="TE_BB_TB_200_PN16" localSheetId="2">#REF!</definedName>
    <definedName name="TE_BB_TB_200_PN16">#REF!</definedName>
    <definedName name="TE_BB_TB_200_PN25" localSheetId="2">#REF!</definedName>
    <definedName name="TE_BB_TB_200_PN25">#REF!</definedName>
    <definedName name="TE_BB_TB_60" localSheetId="2">#REF!</definedName>
    <definedName name="TE_BB_TB_60">#REF!</definedName>
    <definedName name="TE_BB_TB_75" localSheetId="2">#REF!</definedName>
    <definedName name="TE_BB_TB_75">#REF!</definedName>
    <definedName name="TE_BB_TB_80" localSheetId="2">#REF!</definedName>
    <definedName name="TE_BB_TB_80">#REF!</definedName>
    <definedName name="TE_BB_TB_90" localSheetId="2">#REF!</definedName>
    <definedName name="TE_BB_TB_90">#REF!</definedName>
    <definedName name="TE_BE_TB_110" localSheetId="2">#REF!</definedName>
    <definedName name="TE_BE_TB_110">#REF!</definedName>
    <definedName name="TE_BE_TB_125" localSheetId="2">#REF!</definedName>
    <definedName name="TE_BE_TB_125">#REF!</definedName>
    <definedName name="TE_BE_TB_140" localSheetId="2">#REF!</definedName>
    <definedName name="TE_BE_TB_140">#REF!</definedName>
    <definedName name="TE_BE_TB_160" localSheetId="2">#REF!</definedName>
    <definedName name="TE_BE_TB_160">#REF!</definedName>
    <definedName name="TE_BE_TB_75" localSheetId="2">#REF!</definedName>
    <definedName name="TE_BE_TB_75">#REF!</definedName>
    <definedName name="TE_BE_TB_90" localSheetId="2">#REF!</definedName>
    <definedName name="TE_BE_TB_90">#REF!</definedName>
    <definedName name="TE_BE_TE_110" localSheetId="2">#REF!</definedName>
    <definedName name="TE_BE_TE_110">#REF!</definedName>
    <definedName name="TE_BE_TE_125" localSheetId="2">#REF!</definedName>
    <definedName name="TE_BE_TE_125">#REF!</definedName>
    <definedName name="TE_BE_TE_140" localSheetId="2">#REF!</definedName>
    <definedName name="TE_BE_TE_140">#REF!</definedName>
    <definedName name="TE_BE_TE_160" localSheetId="2">#REF!</definedName>
    <definedName name="TE_BE_TE_160">#REF!</definedName>
    <definedName name="TE_BE_TE_200" localSheetId="2">#REF!</definedName>
    <definedName name="TE_BE_TE_200">#REF!</definedName>
    <definedName name="TE_BE_TE_63" localSheetId="2">#REF!</definedName>
    <definedName name="TE_BE_TE_63">#REF!</definedName>
    <definedName name="TE_BE_TE_75" localSheetId="2">#REF!</definedName>
    <definedName name="TE_BE_TE_75">#REF!</definedName>
    <definedName name="TE_BE_TE_90" localSheetId="2">#REF!</definedName>
    <definedName name="TE_BE_TE_90">#REF!</definedName>
    <definedName name="Té_bridé_100" localSheetId="2">#REF!</definedName>
    <definedName name="Té_bridé_100">#REF!</definedName>
    <definedName name="Té_bridé_125" localSheetId="2">#REF!</definedName>
    <definedName name="Té_bridé_125">#REF!</definedName>
    <definedName name="Té_bridé_150" localSheetId="2">#REF!</definedName>
    <definedName name="Té_bridé_150">#REF!</definedName>
    <definedName name="Té_bridé_200" localSheetId="2">#REF!</definedName>
    <definedName name="Té_bridé_200">#REF!</definedName>
    <definedName name="Té_bridé_250" localSheetId="2">#REF!</definedName>
    <definedName name="Té_bridé_250">#REF!</definedName>
    <definedName name="Té_bridé_300" localSheetId="2">#REF!</definedName>
    <definedName name="Té_bridé_300">#REF!</definedName>
    <definedName name="Té_bridé_40" localSheetId="2">#REF!</definedName>
    <definedName name="Té_bridé_40">#REF!</definedName>
    <definedName name="Té_bridé_60" localSheetId="2">#REF!</definedName>
    <definedName name="Té_bridé_60">#REF!</definedName>
    <definedName name="Té_bridé_80" localSheetId="2">#REF!</definedName>
    <definedName name="Té_bridé_80">#REF!</definedName>
    <definedName name="Té_SR_110" localSheetId="2">#REF!</definedName>
    <definedName name="Té_SR_110">#REF!</definedName>
    <definedName name="Té_SR_50" localSheetId="2">#REF!</definedName>
    <definedName name="Té_SR_50">#REF!</definedName>
    <definedName name="Té_SR_63" localSheetId="2">#REF!</definedName>
    <definedName name="Té_SR_63">#REF!</definedName>
    <definedName name="Té_SR_75" localSheetId="2">#REF!</definedName>
    <definedName name="Té_SR_75">#REF!</definedName>
    <definedName name="Té_SR_90" localSheetId="2">#REF!</definedName>
    <definedName name="Té_SR_90">#REF!</definedName>
    <definedName name="Technoprom__SAV_007_97_TECHNOPROM_DEVIS_REPARATION_Liste" localSheetId="2">[82]Table1!$D$34:$F$36</definedName>
    <definedName name="Technoprom__SAV_007_97_TECHNOPROM_DEVIS_REPARATION_Liste">[83]Table1!$D$34:$F$36</definedName>
    <definedName name="terr" localSheetId="2">[111]Récap!$C$3</definedName>
    <definedName name="terr">[112]Récap!$C$3</definedName>
    <definedName name="Terrassement" localSheetId="1">#REF!</definedName>
    <definedName name="Terrassement" localSheetId="2">#REF!</definedName>
    <definedName name="Terrassement">#REF!</definedName>
    <definedName name="Terrassement_prof" localSheetId="2">#REF!</definedName>
    <definedName name="Terrassement_prof">#REF!</definedName>
    <definedName name="Terrassements" localSheetId="2">#REF!</definedName>
    <definedName name="Terrassements">#REF!</definedName>
    <definedName name="TES_BB_TB" localSheetId="1">#REF!</definedName>
    <definedName name="TES_BB_TB" localSheetId="2">#REF!</definedName>
    <definedName name="TES_BB_TB">#REF!</definedName>
    <definedName name="TES_BE_TB" localSheetId="2">#REF!</definedName>
    <definedName name="TES_BE_TB">#REF!</definedName>
    <definedName name="téta0" localSheetId="1">#REF!</definedName>
    <definedName name="téta0" localSheetId="2">#REF!</definedName>
    <definedName name="téta0">#REF!</definedName>
    <definedName name="Tête_portail" localSheetId="2">#REF!</definedName>
    <definedName name="Tête_portail">#REF!</definedName>
    <definedName name="Texc" localSheetId="2">#REF!</definedName>
    <definedName name="Texc">#REF!</definedName>
    <definedName name="TI" localSheetId="2">#REF!</definedName>
    <definedName name="TI">#REF!</definedName>
    <definedName name="TOT" localSheetId="2">#REF!</definedName>
    <definedName name="TOT">#REF!</definedName>
    <definedName name="TR" localSheetId="2">#REF!</definedName>
    <definedName name="TR">#REF!</definedName>
    <definedName name="TR3b" localSheetId="2">#REF!</definedName>
    <definedName name="TR3b">#REF!</definedName>
    <definedName name="Transformateur_100" localSheetId="2">#REF!</definedName>
    <definedName name="Transformateur_100">#REF!</definedName>
    <definedName name="Transformateur_150" localSheetId="2">#REF!</definedName>
    <definedName name="Transformateur_150">#REF!</definedName>
    <definedName name="Transformateur_50" localSheetId="2">#REF!</definedName>
    <definedName name="Transformateur_50">#REF!</definedName>
    <definedName name="Traversé_oued" localSheetId="2">#REF!</definedName>
    <definedName name="Traversé_oued">#REF!</definedName>
    <definedName name="Traversé_piste" localSheetId="2">#REF!</definedName>
    <definedName name="Traversé_piste">#REF!</definedName>
    <definedName name="Traversée_de_maçonnerie_pour_buses" localSheetId="2">'[36]METRE 5'!#REF!</definedName>
    <definedName name="Traversée_de_maçonnerie_pour_buses">'[36]METRE 5'!#REF!</definedName>
    <definedName name="trbh" localSheetId="0">'ACIERS FONDATION'!trbh</definedName>
    <definedName name="trbh" localSheetId="2">#N/A</definedName>
    <definedName name="trbh">[14]!trbh</definedName>
    <definedName name="Treillis_S" localSheetId="2">[15]Fourniture!$B$30:$D$30</definedName>
    <definedName name="Treillis_S">[16]Fourniture!$B$30:$D$30</definedName>
    <definedName name="trh" localSheetId="0">'ACIERS FONDATION'!trh</definedName>
    <definedName name="trh" localSheetId="2">#N/A</definedName>
    <definedName name="trh">[14]!trh</definedName>
    <definedName name="trocher" localSheetId="2">#REF!</definedName>
    <definedName name="trocher">#REF!</definedName>
    <definedName name="Trocher2" localSheetId="2">#REF!</definedName>
    <definedName name="Trocher2">#REF!</definedName>
    <definedName name="Trocher3" localSheetId="2">#REF!</definedName>
    <definedName name="Trocher3">#REF!</definedName>
    <definedName name="tt" localSheetId="2">[113]AN3!$H$6</definedName>
    <definedName name="tt">[113]AN3!$H$6</definedName>
    <definedName name="tttt" localSheetId="1">#REF!</definedName>
    <definedName name="tttt" localSheetId="2">#REF!</definedName>
    <definedName name="tttt">#REF!</definedName>
    <definedName name="Tuyautrie_javillisation" localSheetId="1">#REF!</definedName>
    <definedName name="Tuyautrie_javillisation" localSheetId="2">#REF!</definedName>
    <definedName name="Tuyautrie_javillisation">#REF!</definedName>
    <definedName name="Txcentre" localSheetId="2">#REF!</definedName>
    <definedName name="Txcentre">#REF!</definedName>
    <definedName name="txdouar" localSheetId="2">#REF!</definedName>
    <definedName name="txdouar">#REF!</definedName>
    <definedName name="Txredress" localSheetId="2">#REF!</definedName>
    <definedName name="Txredress">#REF!</definedName>
    <definedName name="typ" localSheetId="2">#REF!</definedName>
    <definedName name="typ">#REF!</definedName>
    <definedName name="U" localSheetId="1">#REF!</definedName>
    <definedName name="U" localSheetId="0">#REF!</definedName>
    <definedName name="U" localSheetId="2">#REF!</definedName>
    <definedName name="U">#REF!</definedName>
    <definedName name="uhg" localSheetId="0">'ACIERS FONDATION'!uhg</definedName>
    <definedName name="uhg" localSheetId="2">#N/A</definedName>
    <definedName name="uhg">[14]!uhg</definedName>
    <definedName name="Unité" localSheetId="2">[64]S.P1!$C$7</definedName>
    <definedName name="Unité">[65]S.P1!$C$7</definedName>
    <definedName name="uri" localSheetId="2">#REF!</definedName>
    <definedName name="uri">#REF!</definedName>
    <definedName name="uuu" localSheetId="1">#REF!</definedName>
    <definedName name="uuu" localSheetId="2">#REF!</definedName>
    <definedName name="uuu">#REF!</definedName>
    <definedName name="V" localSheetId="1">[114]AN2!#REF!</definedName>
    <definedName name="V" localSheetId="0">[114]AN2!#REF!</definedName>
    <definedName name="V" localSheetId="2">[114]AN2!#REF!</definedName>
    <definedName name="V">[114]AN2!#REF!</definedName>
    <definedName name="vas" localSheetId="2">#REF!</definedName>
    <definedName name="vas">#REF!</definedName>
    <definedName name="vasque" localSheetId="2">#REF!</definedName>
    <definedName name="vasque">#REF!</definedName>
    <definedName name="vent">'[62]production distrib'!$P$24:$Q$25</definedName>
    <definedName name="Ventilateur" localSheetId="1">#REF!</definedName>
    <definedName name="Ventilateur" localSheetId="2">#REF!</definedName>
    <definedName name="Ventilateur">#REF!</definedName>
    <definedName name="ventouse25" localSheetId="1">#REF!</definedName>
    <definedName name="ventouse25" localSheetId="2">#REF!</definedName>
    <definedName name="ventouse25">#REF!</definedName>
    <definedName name="ventouse40" localSheetId="1">#REF!</definedName>
    <definedName name="ventouse40" localSheetId="2">#REF!</definedName>
    <definedName name="ventouse40">#REF!</definedName>
    <definedName name="ventouse60" localSheetId="2">#REF!</definedName>
    <definedName name="ventouse60">#REF!</definedName>
    <definedName name="ventouseT40" localSheetId="2">#REF!</definedName>
    <definedName name="ventouseT40">#REF!</definedName>
    <definedName name="ventouseT60" localSheetId="2">#REF!</definedName>
    <definedName name="ventouseT60">#REF!</definedName>
    <definedName name="VentSF">[10]PU!$A$45:$C$46</definedName>
    <definedName name="verre_double" localSheetId="2">#REF!</definedName>
    <definedName name="verre_double">#REF!</definedName>
    <definedName name="vestiaire" localSheetId="2">#REF!</definedName>
    <definedName name="vestiaire">#REF!</definedName>
    <definedName name="vid">'[62]production distrib'!$P$27:$Q$29</definedName>
    <definedName name="Vidange">[10]PU!$A$50:$C$52</definedName>
    <definedName name="Vide_d_air" localSheetId="2">#REF!</definedName>
    <definedName name="Vide_d_air">#REF!</definedName>
    <definedName name="Villa" localSheetId="2">[115]T6!#REF!</definedName>
    <definedName name="Villa">[115]T6!#REF!</definedName>
    <definedName name="villa03" localSheetId="0">'ACIERS FONDATION'!villa03</definedName>
    <definedName name="villa03" localSheetId="2">#N/A</definedName>
    <definedName name="villa03">[14]!villa03</definedName>
    <definedName name="VISA" localSheetId="1">[21]PERSONNALISER!#REF!</definedName>
    <definedName name="VISA" localSheetId="0">[21]PERSONNALISER!#REF!</definedName>
    <definedName name="VISA" localSheetId="2">[21]PERSONNALISER!#REF!</definedName>
    <definedName name="VISA">[22]PERSONNALISER!#REF!</definedName>
    <definedName name="VISA1" localSheetId="1">[37]PERSONNALISER!#REF!</definedName>
    <definedName name="VISA1" localSheetId="0">[37]PERSONNALISER!#REF!</definedName>
    <definedName name="VISA1" localSheetId="2">[21]PERSONNALISER!#REF!</definedName>
    <definedName name="VISA1">[37]PERSONNALISER!#REF!</definedName>
    <definedName name="vital1">'[28]Personnaliser votre decompt'!$E$12</definedName>
    <definedName name="vital2">'[28]Personnaliser votre decompt'!$E$13</definedName>
    <definedName name="vital4">'[28]Personnaliser votre decompt'!$E$15</definedName>
    <definedName name="vital5">'[28]Personnaliser votre decompt'!$E$16</definedName>
    <definedName name="vital6">'[28]Personnaliser votre decompt'!$E$14</definedName>
    <definedName name="vital8">'[28]Personnaliser votre decompt'!$G$12</definedName>
    <definedName name="vital9">'[28]Personnaliser votre decompt'!$G$13</definedName>
    <definedName name="vite">[63]Feuil3!$L$1:$L$65536</definedName>
    <definedName name="vvvvvvvvv" localSheetId="2">#REF!</definedName>
    <definedName name="vvvvvvvvv">#REF!</definedName>
    <definedName name="w.c" localSheetId="2">#REF!</definedName>
    <definedName name="w.c">#REF!</definedName>
    <definedName name="wc" localSheetId="2">#REF!</definedName>
    <definedName name="wc">#REF!</definedName>
    <definedName name="WC_gré_0.70x0.60" localSheetId="2">#REF!</definedName>
    <definedName name="WC_gré_0.70x0.60">#REF!</definedName>
    <definedName name="wcv" localSheetId="2">'[41]Macro-Epaisseur'!$A$1</definedName>
    <definedName name="wcv">'[42]Macro-Epaisseur'!$A$1</definedName>
    <definedName name="wrn.Suivi_chantier." hidden="1">{#N/A,#N/A,FALSE,"Menu"}</definedName>
    <definedName name="WSCAS" localSheetId="2">'[25]PV387-DEFINITIF'!#REF!</definedName>
    <definedName name="WSCAS">'[25]PV387-DEFINITIF'!#REF!</definedName>
    <definedName name="WSPL1" localSheetId="2">'[25]PV387-DEFINITIF'!#REF!</definedName>
    <definedName name="WSPL1">'[25]PV387-DEFINITIF'!#REF!</definedName>
    <definedName name="WSPL2" localSheetId="2">'[25]PV387-DEFINITIF'!#REF!</definedName>
    <definedName name="WSPL2">'[25]PV387-DEFINITIF'!#REF!</definedName>
    <definedName name="ww" localSheetId="1">#REF!</definedName>
    <definedName name="ww" localSheetId="0">#REF!</definedName>
    <definedName name="ww" localSheetId="2">#REF!</definedName>
    <definedName name="ww">#REF!</definedName>
    <definedName name="www" localSheetId="2">'[23]Macro-Diam-interne'!$A$1</definedName>
    <definedName name="www">'[12]Macro-Diam-interne'!$A$1</definedName>
    <definedName name="x" localSheetId="1">#REF!</definedName>
    <definedName name="x" localSheetId="0">#REF!</definedName>
    <definedName name="x" localSheetId="2">#REF!</definedName>
    <definedName name="x">#REF!</definedName>
    <definedName name="xcv" localSheetId="2">'[23]Macro-Epaisseur'!$A$1</definedName>
    <definedName name="xcv">'[12]Macro-Epaisseur'!$A$1</definedName>
    <definedName name="xx" localSheetId="1">#REF!</definedName>
    <definedName name="xx" localSheetId="0">#REF!</definedName>
    <definedName name="xx" localSheetId="2">#REF!</definedName>
    <definedName name="xx">#REF!</definedName>
    <definedName name="xyz" localSheetId="2">'[23]Macro-press'!$A$16:$C$39</definedName>
    <definedName name="xyz">'[12]Macro-press'!$A$16:$C$39</definedName>
    <definedName name="y" localSheetId="1">#REF!</definedName>
    <definedName name="y" localSheetId="0">#REF!</definedName>
    <definedName name="y" localSheetId="2">#REF!</definedName>
    <definedName name="y">#REF!</definedName>
    <definedName name="YapıAdı" localSheetId="2">[25]DATA!#REF!</definedName>
    <definedName name="YapıAdı">[25]DATA!#REF!</definedName>
    <definedName name="Yens" localSheetId="2">[64]S.P1!$A$7:$G$7</definedName>
    <definedName name="Yens">[65]S.P1!$A$7:$G$7</definedName>
    <definedName name="YY" localSheetId="1">#REF!</definedName>
    <definedName name="YY" localSheetId="0">#REF!</definedName>
    <definedName name="YY" localSheetId="2">#REF!</definedName>
    <definedName name="YY">#REF!</definedName>
    <definedName name="Z" localSheetId="1">#REF!</definedName>
    <definedName name="Z" localSheetId="0">#REF!</definedName>
    <definedName name="Z" localSheetId="2">#REF!</definedName>
    <definedName name="Z">#REF!</definedName>
    <definedName name="z1d" localSheetId="2">#REF!</definedName>
    <definedName name="z1d">#REF!</definedName>
    <definedName name="Z2D" localSheetId="2">#REF!</definedName>
    <definedName name="Z2D">#REF!</definedName>
    <definedName name="Z3D" localSheetId="2">#REF!</definedName>
    <definedName name="Z3D">#REF!</definedName>
    <definedName name="Z4D" localSheetId="2">#REF!</definedName>
    <definedName name="Z4D">#REF!</definedName>
    <definedName name="Z5D" localSheetId="2">#REF!</definedName>
    <definedName name="Z5D">#REF!</definedName>
    <definedName name="ZHANI" localSheetId="2">#REF!</definedName>
    <definedName name="ZHANI">#REF!</definedName>
    <definedName name="_xlnm.Print_Area" localSheetId="1">'ACIERS ELEVATION'!$A$1:$AA$844</definedName>
    <definedName name="_xlnm.Print_Area" localSheetId="0">'ACIERS FONDATION'!$A$1:$AA$137</definedName>
    <definedName name="_xlnm.Print_Area" localSheetId="2">BPDE!$A$1:$F$25</definedName>
    <definedName name="_xlnm.Print_Area">#REF!</definedName>
    <definedName name="Zone_impres_MI" localSheetId="2">'[116]RE SEV 50'!#REF!</definedName>
    <definedName name="Zone_impres_MI">'[117]RE SEV 50'!#REF!</definedName>
    <definedName name="zz" localSheetId="1">#REF!</definedName>
    <definedName name="zz" localSheetId="0">#REF!</definedName>
    <definedName name="zz" localSheetId="2">#REF!</definedName>
    <definedName name="zz">#REF!</definedName>
    <definedName name="zzz" localSheetId="1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F7" i="7" l="1"/>
  <c r="F8" i="7"/>
  <c r="F9" i="7"/>
  <c r="F10" i="7"/>
  <c r="F11" i="7"/>
  <c r="F12" i="7"/>
  <c r="F13" i="7"/>
  <c r="F14" i="7"/>
  <c r="F15" i="7"/>
  <c r="F16" i="7"/>
  <c r="F17" i="7"/>
  <c r="F18" i="7"/>
  <c r="F19" i="7"/>
  <c r="F6" i="7" l="1"/>
  <c r="F20" i="7" s="1"/>
  <c r="F21" i="7" l="1"/>
  <c r="F22" i="7" s="1"/>
  <c r="AA99" i="5" l="1"/>
  <c r="Z99" i="5"/>
  <c r="X99" i="5"/>
  <c r="W99" i="5"/>
  <c r="V99" i="5"/>
  <c r="U99" i="5"/>
  <c r="S99" i="5"/>
  <c r="R99" i="5"/>
  <c r="Q99" i="5"/>
  <c r="P99" i="5"/>
  <c r="O99" i="5" s="1"/>
  <c r="Y99" i="5" s="1"/>
  <c r="H99" i="5"/>
  <c r="AA98" i="5"/>
  <c r="Z98" i="5"/>
  <c r="Y98" i="5"/>
  <c r="X98" i="5"/>
  <c r="U98" i="5"/>
  <c r="T98" i="5"/>
  <c r="S98" i="5"/>
  <c r="R98" i="5"/>
  <c r="Q98" i="5"/>
  <c r="P98" i="5"/>
  <c r="O98" i="5" s="1"/>
  <c r="W98" i="5" s="1"/>
  <c r="H98" i="5"/>
  <c r="V98" i="5" s="1"/>
  <c r="AA97" i="5"/>
  <c r="Z97" i="5"/>
  <c r="Y97" i="5"/>
  <c r="X97" i="5"/>
  <c r="U97" i="5"/>
  <c r="T97" i="5"/>
  <c r="S97" i="5"/>
  <c r="R97" i="5"/>
  <c r="Q97" i="5"/>
  <c r="P97" i="5"/>
  <c r="O97" i="5" s="1"/>
  <c r="H97" i="5"/>
  <c r="AA83" i="5"/>
  <c r="Z83" i="5"/>
  <c r="Y83" i="5"/>
  <c r="X83" i="5"/>
  <c r="W83" i="5"/>
  <c r="V83" i="5"/>
  <c r="U83" i="5"/>
  <c r="S83" i="5"/>
  <c r="R83" i="5"/>
  <c r="Q83" i="5"/>
  <c r="P83" i="5"/>
  <c r="O83" i="5" s="1"/>
  <c r="H83" i="5"/>
  <c r="AA82" i="5"/>
  <c r="Z82" i="5"/>
  <c r="X82" i="5"/>
  <c r="V82" i="5"/>
  <c r="U82" i="5"/>
  <c r="T82" i="5"/>
  <c r="S82" i="5"/>
  <c r="R82" i="5"/>
  <c r="Q82" i="5"/>
  <c r="P82" i="5"/>
  <c r="O82" i="5" s="1"/>
  <c r="H82" i="5"/>
  <c r="W82" i="5" s="1"/>
  <c r="AA81" i="5"/>
  <c r="Z81" i="5"/>
  <c r="Y81" i="5"/>
  <c r="X81" i="5"/>
  <c r="V81" i="5"/>
  <c r="U81" i="5"/>
  <c r="T81" i="5"/>
  <c r="S81" i="5"/>
  <c r="R81" i="5"/>
  <c r="Q81" i="5"/>
  <c r="P81" i="5"/>
  <c r="O81" i="5" s="1"/>
  <c r="H81" i="5"/>
  <c r="AA52" i="5"/>
  <c r="Z52" i="5"/>
  <c r="Y52" i="5"/>
  <c r="X52" i="5"/>
  <c r="W52" i="5"/>
  <c r="U52" i="5"/>
  <c r="S52" i="5"/>
  <c r="R52" i="5"/>
  <c r="Q52" i="5"/>
  <c r="P52" i="5"/>
  <c r="O52" i="5" s="1"/>
  <c r="H52" i="5"/>
  <c r="T52" i="5" s="1"/>
  <c r="AA51" i="5"/>
  <c r="Z51" i="5"/>
  <c r="Y51" i="5"/>
  <c r="X51" i="5"/>
  <c r="V51" i="5"/>
  <c r="T51" i="5"/>
  <c r="S51" i="5"/>
  <c r="R51" i="5"/>
  <c r="Q51" i="5"/>
  <c r="P51" i="5"/>
  <c r="O51" i="5" s="1"/>
  <c r="H51" i="5"/>
  <c r="AA50" i="5"/>
  <c r="Z50" i="5"/>
  <c r="Y50" i="5"/>
  <c r="X50" i="5"/>
  <c r="V50" i="5"/>
  <c r="U50" i="5"/>
  <c r="S50" i="5"/>
  <c r="R50" i="5"/>
  <c r="Q50" i="5"/>
  <c r="P50" i="5"/>
  <c r="O50" i="5" s="1"/>
  <c r="H50" i="5"/>
  <c r="W50" i="5" s="1"/>
  <c r="V52" i="5" l="1"/>
  <c r="W81" i="5"/>
  <c r="V97" i="5"/>
  <c r="W97" i="5"/>
  <c r="T99" i="5"/>
  <c r="Y82" i="5"/>
  <c r="T83" i="5"/>
  <c r="T50" i="5"/>
  <c r="W51" i="5"/>
  <c r="U51" i="5"/>
  <c r="AA39" i="5"/>
  <c r="Z39" i="5"/>
  <c r="Y39" i="5"/>
  <c r="X39" i="5"/>
  <c r="W39" i="5"/>
  <c r="T39" i="5"/>
  <c r="S39" i="5"/>
  <c r="R39" i="5"/>
  <c r="Q39" i="5"/>
  <c r="P39" i="5"/>
  <c r="O39" i="5" s="1"/>
  <c r="H39" i="5"/>
  <c r="U39" i="5" s="1"/>
  <c r="M19" i="5"/>
  <c r="P19" i="5" s="1"/>
  <c r="O19" i="5" s="1"/>
  <c r="M18" i="5"/>
  <c r="P18" i="5" s="1"/>
  <c r="O18" i="5" s="1"/>
  <c r="M12" i="5"/>
  <c r="M11" i="5"/>
  <c r="P11" i="5" s="1"/>
  <c r="O11" i="5" s="1"/>
  <c r="AA21" i="5"/>
  <c r="Z21" i="5"/>
  <c r="Y21" i="5"/>
  <c r="X21" i="5"/>
  <c r="W21" i="5"/>
  <c r="V21" i="5"/>
  <c r="T21" i="5"/>
  <c r="S21" i="5"/>
  <c r="R21" i="5"/>
  <c r="Q21" i="5"/>
  <c r="P21" i="5"/>
  <c r="O21" i="5"/>
  <c r="AA20" i="5"/>
  <c r="Z20" i="5"/>
  <c r="Y20" i="5"/>
  <c r="X20" i="5"/>
  <c r="W20" i="5"/>
  <c r="V20" i="5"/>
  <c r="T20" i="5"/>
  <c r="S20" i="5"/>
  <c r="R20" i="5"/>
  <c r="Q20" i="5"/>
  <c r="P20" i="5"/>
  <c r="O20" i="5"/>
  <c r="AA19" i="5"/>
  <c r="Z19" i="5"/>
  <c r="Y19" i="5"/>
  <c r="X19" i="5"/>
  <c r="V19" i="5"/>
  <c r="U19" i="5"/>
  <c r="T19" i="5"/>
  <c r="S19" i="5"/>
  <c r="R19" i="5"/>
  <c r="Q19" i="5"/>
  <c r="H19" i="5"/>
  <c r="AA18" i="5"/>
  <c r="Z18" i="5"/>
  <c r="Y18" i="5"/>
  <c r="W18" i="5"/>
  <c r="V18" i="5"/>
  <c r="U18" i="5"/>
  <c r="T18" i="5"/>
  <c r="S18" i="5"/>
  <c r="R18" i="5"/>
  <c r="Q18" i="5"/>
  <c r="H18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 s="1"/>
  <c r="AA11" i="5"/>
  <c r="Z11" i="5"/>
  <c r="Y11" i="5"/>
  <c r="W11" i="5"/>
  <c r="V11" i="5"/>
  <c r="U11" i="5"/>
  <c r="T11" i="5"/>
  <c r="S11" i="5"/>
  <c r="R11" i="5"/>
  <c r="Q11" i="5"/>
  <c r="H11" i="5"/>
  <c r="AA120" i="4"/>
  <c r="Z120" i="4"/>
  <c r="Y120" i="4"/>
  <c r="X120" i="4"/>
  <c r="W120" i="4"/>
  <c r="V120" i="4"/>
  <c r="U120" i="4"/>
  <c r="S120" i="4"/>
  <c r="R120" i="4"/>
  <c r="Q120" i="4"/>
  <c r="P120" i="4"/>
  <c r="O120" i="4"/>
  <c r="AA119" i="4"/>
  <c r="Z119" i="4"/>
  <c r="Y119" i="4"/>
  <c r="X119" i="4"/>
  <c r="W119" i="4"/>
  <c r="V119" i="4"/>
  <c r="U119" i="4"/>
  <c r="S119" i="4"/>
  <c r="R119" i="4"/>
  <c r="Q119" i="4"/>
  <c r="P119" i="4"/>
  <c r="O119" i="4"/>
  <c r="AA118" i="4"/>
  <c r="Z118" i="4"/>
  <c r="Y118" i="4"/>
  <c r="X118" i="4"/>
  <c r="W118" i="4"/>
  <c r="V118" i="4"/>
  <c r="U118" i="4"/>
  <c r="S118" i="4"/>
  <c r="R118" i="4"/>
  <c r="Q118" i="4"/>
  <c r="P118" i="4"/>
  <c r="O118" i="4"/>
  <c r="AA117" i="4"/>
  <c r="Z117" i="4"/>
  <c r="Y117" i="4"/>
  <c r="X117" i="4"/>
  <c r="W117" i="4"/>
  <c r="U117" i="4"/>
  <c r="T117" i="4"/>
  <c r="S117" i="4"/>
  <c r="R117" i="4"/>
  <c r="Q117" i="4"/>
  <c r="H117" i="4"/>
  <c r="AA116" i="4"/>
  <c r="Z116" i="4"/>
  <c r="Y116" i="4"/>
  <c r="X116" i="4"/>
  <c r="V116" i="4"/>
  <c r="U116" i="4"/>
  <c r="T116" i="4"/>
  <c r="S116" i="4"/>
  <c r="R116" i="4"/>
  <c r="Q116" i="4"/>
  <c r="H116" i="4"/>
  <c r="AA115" i="4"/>
  <c r="Z115" i="4"/>
  <c r="Y115" i="4"/>
  <c r="W115" i="4"/>
  <c r="V115" i="4"/>
  <c r="U115" i="4"/>
  <c r="T115" i="4"/>
  <c r="S115" i="4"/>
  <c r="R115" i="4"/>
  <c r="Q115" i="4"/>
  <c r="K115" i="4"/>
  <c r="G118" i="4" s="1"/>
  <c r="H115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 s="1"/>
  <c r="AA99" i="4"/>
  <c r="Z99" i="4"/>
  <c r="Y99" i="4"/>
  <c r="X99" i="4"/>
  <c r="W99" i="4"/>
  <c r="V99" i="4"/>
  <c r="U99" i="4"/>
  <c r="S99" i="4"/>
  <c r="R99" i="4"/>
  <c r="Q99" i="4"/>
  <c r="P99" i="4"/>
  <c r="O99" i="4"/>
  <c r="AA98" i="4"/>
  <c r="Z98" i="4"/>
  <c r="Y98" i="4"/>
  <c r="X98" i="4"/>
  <c r="W98" i="4"/>
  <c r="V98" i="4"/>
  <c r="U98" i="4"/>
  <c r="S98" i="4"/>
  <c r="R98" i="4"/>
  <c r="Q98" i="4"/>
  <c r="P98" i="4"/>
  <c r="O98" i="4"/>
  <c r="AA97" i="4"/>
  <c r="Z97" i="4"/>
  <c r="Y97" i="4"/>
  <c r="X97" i="4"/>
  <c r="W97" i="4"/>
  <c r="V97" i="4"/>
  <c r="U97" i="4"/>
  <c r="S97" i="4"/>
  <c r="R97" i="4"/>
  <c r="Q97" i="4"/>
  <c r="P97" i="4"/>
  <c r="O97" i="4"/>
  <c r="AA96" i="4"/>
  <c r="Z96" i="4"/>
  <c r="Y96" i="4"/>
  <c r="X96" i="4"/>
  <c r="W96" i="4"/>
  <c r="U96" i="4"/>
  <c r="T96" i="4"/>
  <c r="S96" i="4"/>
  <c r="R96" i="4"/>
  <c r="Q96" i="4"/>
  <c r="H96" i="4"/>
  <c r="AA95" i="4"/>
  <c r="Z95" i="4"/>
  <c r="Y95" i="4"/>
  <c r="X95" i="4"/>
  <c r="V95" i="4"/>
  <c r="U95" i="4"/>
  <c r="T95" i="4"/>
  <c r="S95" i="4"/>
  <c r="R95" i="4"/>
  <c r="Q95" i="4"/>
  <c r="K95" i="4"/>
  <c r="P95" i="4" s="1"/>
  <c r="H95" i="4"/>
  <c r="AA94" i="4"/>
  <c r="Z94" i="4"/>
  <c r="Y94" i="4"/>
  <c r="W94" i="4"/>
  <c r="V94" i="4"/>
  <c r="U94" i="4"/>
  <c r="T94" i="4"/>
  <c r="S94" i="4"/>
  <c r="R94" i="4"/>
  <c r="Q94" i="4"/>
  <c r="K94" i="4"/>
  <c r="G97" i="4" s="1"/>
  <c r="H94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 s="1"/>
  <c r="AA92" i="4"/>
  <c r="Z92" i="4"/>
  <c r="Y92" i="4"/>
  <c r="X92" i="4"/>
  <c r="W92" i="4"/>
  <c r="V92" i="4"/>
  <c r="U92" i="4"/>
  <c r="S92" i="4"/>
  <c r="R92" i="4"/>
  <c r="Q92" i="4"/>
  <c r="P92" i="4"/>
  <c r="O92" i="4"/>
  <c r="AA91" i="4"/>
  <c r="Z91" i="4"/>
  <c r="Y91" i="4"/>
  <c r="X91" i="4"/>
  <c r="W91" i="4"/>
  <c r="V91" i="4"/>
  <c r="U91" i="4"/>
  <c r="S91" i="4"/>
  <c r="R91" i="4"/>
  <c r="Q91" i="4"/>
  <c r="P91" i="4"/>
  <c r="O91" i="4"/>
  <c r="AA90" i="4"/>
  <c r="Z90" i="4"/>
  <c r="Y90" i="4"/>
  <c r="X90" i="4"/>
  <c r="W90" i="4"/>
  <c r="V90" i="4"/>
  <c r="U90" i="4"/>
  <c r="S90" i="4"/>
  <c r="R90" i="4"/>
  <c r="Q90" i="4"/>
  <c r="P90" i="4"/>
  <c r="O90" i="4"/>
  <c r="AA89" i="4"/>
  <c r="Z89" i="4"/>
  <c r="Y89" i="4"/>
  <c r="X89" i="4"/>
  <c r="W89" i="4"/>
  <c r="U89" i="4"/>
  <c r="T89" i="4"/>
  <c r="S89" i="4"/>
  <c r="R89" i="4"/>
  <c r="Q89" i="4"/>
  <c r="H89" i="4"/>
  <c r="AA88" i="4"/>
  <c r="Z88" i="4"/>
  <c r="Y88" i="4"/>
  <c r="X88" i="4"/>
  <c r="V88" i="4"/>
  <c r="U88" i="4"/>
  <c r="T88" i="4"/>
  <c r="S88" i="4"/>
  <c r="R88" i="4"/>
  <c r="Q88" i="4"/>
  <c r="K88" i="4"/>
  <c r="P88" i="4" s="1"/>
  <c r="H88" i="4"/>
  <c r="AA87" i="4"/>
  <c r="Z87" i="4"/>
  <c r="Y87" i="4"/>
  <c r="W87" i="4"/>
  <c r="V87" i="4"/>
  <c r="U87" i="4"/>
  <c r="T87" i="4"/>
  <c r="S87" i="4"/>
  <c r="R87" i="4"/>
  <c r="Q87" i="4"/>
  <c r="K87" i="4"/>
  <c r="G90" i="4" s="1"/>
  <c r="H87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 s="1"/>
  <c r="K109" i="4"/>
  <c r="K108" i="4"/>
  <c r="G111" i="4" s="1"/>
  <c r="AA106" i="4"/>
  <c r="Z106" i="4"/>
  <c r="Y106" i="4"/>
  <c r="X106" i="4"/>
  <c r="W106" i="4"/>
  <c r="V106" i="4"/>
  <c r="U106" i="4"/>
  <c r="S106" i="4"/>
  <c r="R106" i="4"/>
  <c r="Q106" i="4"/>
  <c r="P106" i="4"/>
  <c r="O106" i="4"/>
  <c r="AA105" i="4"/>
  <c r="Z105" i="4"/>
  <c r="Y105" i="4"/>
  <c r="X105" i="4"/>
  <c r="W105" i="4"/>
  <c r="V105" i="4"/>
  <c r="U105" i="4"/>
  <c r="S105" i="4"/>
  <c r="R105" i="4"/>
  <c r="Q105" i="4"/>
  <c r="P105" i="4"/>
  <c r="O105" i="4"/>
  <c r="AA104" i="4"/>
  <c r="Z104" i="4"/>
  <c r="Y104" i="4"/>
  <c r="X104" i="4"/>
  <c r="W104" i="4"/>
  <c r="V104" i="4"/>
  <c r="U104" i="4"/>
  <c r="S104" i="4"/>
  <c r="R104" i="4"/>
  <c r="Q104" i="4"/>
  <c r="P104" i="4"/>
  <c r="O104" i="4"/>
  <c r="AA103" i="4"/>
  <c r="Z103" i="4"/>
  <c r="Y103" i="4"/>
  <c r="X103" i="4"/>
  <c r="W103" i="4"/>
  <c r="U103" i="4"/>
  <c r="T103" i="4"/>
  <c r="S103" i="4"/>
  <c r="R103" i="4"/>
  <c r="Q103" i="4"/>
  <c r="H103" i="4"/>
  <c r="AA102" i="4"/>
  <c r="Z102" i="4"/>
  <c r="Y102" i="4"/>
  <c r="X102" i="4"/>
  <c r="V102" i="4"/>
  <c r="U102" i="4"/>
  <c r="T102" i="4"/>
  <c r="S102" i="4"/>
  <c r="R102" i="4"/>
  <c r="Q102" i="4"/>
  <c r="K102" i="4"/>
  <c r="O102" i="4" s="1"/>
  <c r="H102" i="4"/>
  <c r="AA101" i="4"/>
  <c r="Z101" i="4"/>
  <c r="Y101" i="4"/>
  <c r="W101" i="4"/>
  <c r="V101" i="4"/>
  <c r="U101" i="4"/>
  <c r="T101" i="4"/>
  <c r="S101" i="4"/>
  <c r="R101" i="4"/>
  <c r="Q101" i="4"/>
  <c r="K101" i="4"/>
  <c r="G104" i="4" s="1"/>
  <c r="H101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 s="1"/>
  <c r="AA85" i="4"/>
  <c r="Z85" i="4"/>
  <c r="Y85" i="4"/>
  <c r="X85" i="4"/>
  <c r="W85" i="4"/>
  <c r="V85" i="4"/>
  <c r="U85" i="4"/>
  <c r="S85" i="4"/>
  <c r="R85" i="4"/>
  <c r="Q85" i="4"/>
  <c r="P85" i="4"/>
  <c r="O85" i="4"/>
  <c r="AA84" i="4"/>
  <c r="Z84" i="4"/>
  <c r="Y84" i="4"/>
  <c r="X84" i="4"/>
  <c r="W84" i="4"/>
  <c r="V84" i="4"/>
  <c r="U84" i="4"/>
  <c r="S84" i="4"/>
  <c r="R84" i="4"/>
  <c r="Q84" i="4"/>
  <c r="P84" i="4"/>
  <c r="O84" i="4"/>
  <c r="AA83" i="4"/>
  <c r="Z83" i="4"/>
  <c r="Y83" i="4"/>
  <c r="X83" i="4"/>
  <c r="W83" i="4"/>
  <c r="V83" i="4"/>
  <c r="U83" i="4"/>
  <c r="S83" i="4"/>
  <c r="R83" i="4"/>
  <c r="Q83" i="4"/>
  <c r="P83" i="4"/>
  <c r="O83" i="4"/>
  <c r="AA82" i="4"/>
  <c r="Z82" i="4"/>
  <c r="Y82" i="4"/>
  <c r="X82" i="4"/>
  <c r="W82" i="4"/>
  <c r="U82" i="4"/>
  <c r="T82" i="4"/>
  <c r="S82" i="4"/>
  <c r="R82" i="4"/>
  <c r="Q82" i="4"/>
  <c r="H82" i="4"/>
  <c r="AA81" i="4"/>
  <c r="Z81" i="4"/>
  <c r="Y81" i="4"/>
  <c r="X81" i="4"/>
  <c r="V81" i="4"/>
  <c r="U81" i="4"/>
  <c r="T81" i="4"/>
  <c r="S81" i="4"/>
  <c r="R81" i="4"/>
  <c r="Q81" i="4"/>
  <c r="H81" i="4"/>
  <c r="AA80" i="4"/>
  <c r="Z80" i="4"/>
  <c r="Y80" i="4"/>
  <c r="W80" i="4"/>
  <c r="V80" i="4"/>
  <c r="U80" i="4"/>
  <c r="T80" i="4"/>
  <c r="S80" i="4"/>
  <c r="R80" i="4"/>
  <c r="Q80" i="4"/>
  <c r="K80" i="4"/>
  <c r="G83" i="4" s="1"/>
  <c r="H80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 s="1"/>
  <c r="AA113" i="4"/>
  <c r="Z113" i="4"/>
  <c r="Y113" i="4"/>
  <c r="X113" i="4"/>
  <c r="W113" i="4"/>
  <c r="V113" i="4"/>
  <c r="U113" i="4"/>
  <c r="S113" i="4"/>
  <c r="R113" i="4"/>
  <c r="Q113" i="4"/>
  <c r="P113" i="4"/>
  <c r="O113" i="4"/>
  <c r="AA112" i="4"/>
  <c r="Z112" i="4"/>
  <c r="Y112" i="4"/>
  <c r="X112" i="4"/>
  <c r="W112" i="4"/>
  <c r="V112" i="4"/>
  <c r="U112" i="4"/>
  <c r="S112" i="4"/>
  <c r="R112" i="4"/>
  <c r="Q112" i="4"/>
  <c r="P112" i="4"/>
  <c r="O112" i="4"/>
  <c r="AA111" i="4"/>
  <c r="Z111" i="4"/>
  <c r="Y111" i="4"/>
  <c r="X111" i="4"/>
  <c r="W111" i="4"/>
  <c r="V111" i="4"/>
  <c r="U111" i="4"/>
  <c r="S111" i="4"/>
  <c r="R111" i="4"/>
  <c r="Q111" i="4"/>
  <c r="P111" i="4"/>
  <c r="O111" i="4"/>
  <c r="AA110" i="4"/>
  <c r="Z110" i="4"/>
  <c r="Y110" i="4"/>
  <c r="X110" i="4"/>
  <c r="W110" i="4"/>
  <c r="U110" i="4"/>
  <c r="T110" i="4"/>
  <c r="S110" i="4"/>
  <c r="R110" i="4"/>
  <c r="Q110" i="4"/>
  <c r="H110" i="4"/>
  <c r="AA109" i="4"/>
  <c r="Z109" i="4"/>
  <c r="Y109" i="4"/>
  <c r="V109" i="4"/>
  <c r="U109" i="4"/>
  <c r="T109" i="4"/>
  <c r="S109" i="4"/>
  <c r="R109" i="4"/>
  <c r="Q109" i="4"/>
  <c r="H109" i="4"/>
  <c r="AA108" i="4"/>
  <c r="Z108" i="4"/>
  <c r="Y108" i="4"/>
  <c r="V108" i="4"/>
  <c r="U108" i="4"/>
  <c r="T108" i="4"/>
  <c r="S108" i="4"/>
  <c r="R108" i="4"/>
  <c r="Q108" i="4"/>
  <c r="H108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O107" i="4" s="1"/>
  <c r="AA78" i="4"/>
  <c r="Z78" i="4"/>
  <c r="Y78" i="4"/>
  <c r="X78" i="4"/>
  <c r="W78" i="4"/>
  <c r="V78" i="4"/>
  <c r="U78" i="4"/>
  <c r="S78" i="4"/>
  <c r="R78" i="4"/>
  <c r="Q78" i="4"/>
  <c r="P78" i="4"/>
  <c r="O78" i="4"/>
  <c r="AA77" i="4"/>
  <c r="Z77" i="4"/>
  <c r="Y77" i="4"/>
  <c r="X77" i="4"/>
  <c r="W77" i="4"/>
  <c r="V77" i="4"/>
  <c r="U77" i="4"/>
  <c r="S77" i="4"/>
  <c r="R77" i="4"/>
  <c r="Q77" i="4"/>
  <c r="P77" i="4"/>
  <c r="O77" i="4"/>
  <c r="AA76" i="4"/>
  <c r="Z76" i="4"/>
  <c r="Y76" i="4"/>
  <c r="X76" i="4"/>
  <c r="V76" i="4"/>
  <c r="U76" i="4"/>
  <c r="T76" i="4"/>
  <c r="S76" i="4"/>
  <c r="R76" i="4"/>
  <c r="Q76" i="4"/>
  <c r="H76" i="4"/>
  <c r="AA75" i="4"/>
  <c r="Z75" i="4"/>
  <c r="Y75" i="4"/>
  <c r="X75" i="4"/>
  <c r="V75" i="4"/>
  <c r="U75" i="4"/>
  <c r="T75" i="4"/>
  <c r="S75" i="4"/>
  <c r="R75" i="4"/>
  <c r="Q75" i="4"/>
  <c r="K75" i="4"/>
  <c r="P75" i="4" s="1"/>
  <c r="H75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 s="1"/>
  <c r="AA73" i="4"/>
  <c r="Z73" i="4"/>
  <c r="Y73" i="4"/>
  <c r="X73" i="4"/>
  <c r="W73" i="4"/>
  <c r="V73" i="4"/>
  <c r="U73" i="4"/>
  <c r="S73" i="4"/>
  <c r="R73" i="4"/>
  <c r="Q73" i="4"/>
  <c r="P73" i="4"/>
  <c r="O73" i="4"/>
  <c r="AA72" i="4"/>
  <c r="Z72" i="4"/>
  <c r="Y72" i="4"/>
  <c r="X72" i="4"/>
  <c r="W72" i="4"/>
  <c r="V72" i="4"/>
  <c r="U72" i="4"/>
  <c r="S72" i="4"/>
  <c r="R72" i="4"/>
  <c r="Q72" i="4"/>
  <c r="P72" i="4"/>
  <c r="O72" i="4"/>
  <c r="AA71" i="4"/>
  <c r="Z71" i="4"/>
  <c r="Y71" i="4"/>
  <c r="X71" i="4"/>
  <c r="V71" i="4"/>
  <c r="U71" i="4"/>
  <c r="T71" i="4"/>
  <c r="S71" i="4"/>
  <c r="R71" i="4"/>
  <c r="Q71" i="4"/>
  <c r="H71" i="4"/>
  <c r="AA70" i="4"/>
  <c r="Z70" i="4"/>
  <c r="Y70" i="4"/>
  <c r="X70" i="4"/>
  <c r="V70" i="4"/>
  <c r="U70" i="4"/>
  <c r="T70" i="4"/>
  <c r="S70" i="4"/>
  <c r="R70" i="4"/>
  <c r="Q70" i="4"/>
  <c r="K70" i="4"/>
  <c r="G72" i="4" s="1"/>
  <c r="H70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 s="1"/>
  <c r="K65" i="4"/>
  <c r="K66" i="4" s="1"/>
  <c r="P66" i="4" s="1"/>
  <c r="AA68" i="4"/>
  <c r="Z68" i="4"/>
  <c r="Y68" i="4"/>
  <c r="X68" i="4"/>
  <c r="W68" i="4"/>
  <c r="V68" i="4"/>
  <c r="U68" i="4"/>
  <c r="S68" i="4"/>
  <c r="R68" i="4"/>
  <c r="Q68" i="4"/>
  <c r="P68" i="4"/>
  <c r="O68" i="4"/>
  <c r="AA67" i="4"/>
  <c r="Z67" i="4"/>
  <c r="Y67" i="4"/>
  <c r="X67" i="4"/>
  <c r="W67" i="4"/>
  <c r="V67" i="4"/>
  <c r="U67" i="4"/>
  <c r="S67" i="4"/>
  <c r="R67" i="4"/>
  <c r="Q67" i="4"/>
  <c r="P67" i="4"/>
  <c r="O67" i="4"/>
  <c r="AA66" i="4"/>
  <c r="Z66" i="4"/>
  <c r="Y66" i="4"/>
  <c r="X66" i="4"/>
  <c r="V66" i="4"/>
  <c r="U66" i="4"/>
  <c r="T66" i="4"/>
  <c r="S66" i="4"/>
  <c r="R66" i="4"/>
  <c r="Q66" i="4"/>
  <c r="H66" i="4"/>
  <c r="AA65" i="4"/>
  <c r="Z65" i="4"/>
  <c r="Y65" i="4"/>
  <c r="X65" i="4"/>
  <c r="V65" i="4"/>
  <c r="U65" i="4"/>
  <c r="T65" i="4"/>
  <c r="S65" i="4"/>
  <c r="R65" i="4"/>
  <c r="Q65" i="4"/>
  <c r="H65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 s="1"/>
  <c r="K60" i="4"/>
  <c r="P60" i="4" s="1"/>
  <c r="AA63" i="4"/>
  <c r="Z63" i="4"/>
  <c r="Y63" i="4"/>
  <c r="X63" i="4"/>
  <c r="W63" i="4"/>
  <c r="V63" i="4"/>
  <c r="U63" i="4"/>
  <c r="S63" i="4"/>
  <c r="R63" i="4"/>
  <c r="Q63" i="4"/>
  <c r="P63" i="4"/>
  <c r="O63" i="4"/>
  <c r="AA62" i="4"/>
  <c r="Z62" i="4"/>
  <c r="Y62" i="4"/>
  <c r="X62" i="4"/>
  <c r="W62" i="4"/>
  <c r="V62" i="4"/>
  <c r="U62" i="4"/>
  <c r="S62" i="4"/>
  <c r="R62" i="4"/>
  <c r="Q62" i="4"/>
  <c r="P62" i="4"/>
  <c r="O62" i="4"/>
  <c r="AA61" i="4"/>
  <c r="Z61" i="4"/>
  <c r="Y61" i="4"/>
  <c r="X61" i="4"/>
  <c r="V61" i="4"/>
  <c r="U61" i="4"/>
  <c r="T61" i="4"/>
  <c r="S61" i="4"/>
  <c r="R61" i="4"/>
  <c r="Q61" i="4"/>
  <c r="H61" i="4"/>
  <c r="AA60" i="4"/>
  <c r="Z60" i="4"/>
  <c r="Y60" i="4"/>
  <c r="X60" i="4"/>
  <c r="V60" i="4"/>
  <c r="U60" i="4"/>
  <c r="T60" i="4"/>
  <c r="S60" i="4"/>
  <c r="R60" i="4"/>
  <c r="Q60" i="4"/>
  <c r="H60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 s="1"/>
  <c r="K55" i="4"/>
  <c r="AA50" i="4"/>
  <c r="Z50" i="4"/>
  <c r="Y50" i="4"/>
  <c r="X50" i="4"/>
  <c r="W50" i="4"/>
  <c r="V50" i="4"/>
  <c r="U50" i="4"/>
  <c r="S50" i="4"/>
  <c r="R50" i="4"/>
  <c r="Q50" i="4"/>
  <c r="P50" i="4"/>
  <c r="O50" i="4"/>
  <c r="AA49" i="4"/>
  <c r="Z49" i="4"/>
  <c r="Y49" i="4"/>
  <c r="X49" i="4"/>
  <c r="W49" i="4"/>
  <c r="V49" i="4"/>
  <c r="U49" i="4"/>
  <c r="S49" i="4"/>
  <c r="R49" i="4"/>
  <c r="Q49" i="4"/>
  <c r="P49" i="4"/>
  <c r="O49" i="4"/>
  <c r="AA48" i="4"/>
  <c r="Z48" i="4"/>
  <c r="Y48" i="4"/>
  <c r="X48" i="4"/>
  <c r="W48" i="4"/>
  <c r="U48" i="4"/>
  <c r="T48" i="4"/>
  <c r="S48" i="4"/>
  <c r="R48" i="4"/>
  <c r="Q48" i="4"/>
  <c r="H48" i="4"/>
  <c r="AA47" i="4"/>
  <c r="Z47" i="4"/>
  <c r="Y47" i="4"/>
  <c r="X47" i="4"/>
  <c r="W47" i="4"/>
  <c r="U47" i="4"/>
  <c r="T47" i="4"/>
  <c r="S47" i="4"/>
  <c r="R47" i="4"/>
  <c r="Q47" i="4"/>
  <c r="K47" i="4"/>
  <c r="P47" i="4" s="1"/>
  <c r="H47" i="4"/>
  <c r="P46" i="4"/>
  <c r="O46" i="4" s="1"/>
  <c r="K42" i="4"/>
  <c r="P42" i="4" s="1"/>
  <c r="AA40" i="4"/>
  <c r="Z40" i="4"/>
  <c r="Y40" i="4"/>
  <c r="X40" i="4"/>
  <c r="W40" i="4"/>
  <c r="V40" i="4"/>
  <c r="U40" i="4"/>
  <c r="S40" i="4"/>
  <c r="R40" i="4"/>
  <c r="Q40" i="4"/>
  <c r="P40" i="4"/>
  <c r="O40" i="4"/>
  <c r="AA39" i="4"/>
  <c r="Z39" i="4"/>
  <c r="Y39" i="4"/>
  <c r="X39" i="4"/>
  <c r="W39" i="4"/>
  <c r="V39" i="4"/>
  <c r="U39" i="4"/>
  <c r="S39" i="4"/>
  <c r="R39" i="4"/>
  <c r="Q39" i="4"/>
  <c r="P39" i="4"/>
  <c r="O39" i="4"/>
  <c r="AA38" i="4"/>
  <c r="Z38" i="4"/>
  <c r="Y38" i="4"/>
  <c r="X38" i="4"/>
  <c r="W38" i="4"/>
  <c r="U38" i="4"/>
  <c r="T38" i="4"/>
  <c r="S38" i="4"/>
  <c r="R38" i="4"/>
  <c r="Q38" i="4"/>
  <c r="H38" i="4"/>
  <c r="AA37" i="4"/>
  <c r="Z37" i="4"/>
  <c r="Y37" i="4"/>
  <c r="X37" i="4"/>
  <c r="W37" i="4"/>
  <c r="U37" i="4"/>
  <c r="T37" i="4"/>
  <c r="S37" i="4"/>
  <c r="R37" i="4"/>
  <c r="Q37" i="4"/>
  <c r="K37" i="4"/>
  <c r="P37" i="4" s="1"/>
  <c r="H37" i="4"/>
  <c r="P36" i="4"/>
  <c r="O36" i="4" s="1"/>
  <c r="K32" i="4"/>
  <c r="P32" i="4" s="1"/>
  <c r="M25" i="4"/>
  <c r="G26" i="4" s="1"/>
  <c r="H26" i="4" s="1"/>
  <c r="M24" i="4"/>
  <c r="P24" i="4" s="1"/>
  <c r="O24" i="4" s="1"/>
  <c r="AA27" i="4"/>
  <c r="Z27" i="4"/>
  <c r="Y27" i="4"/>
  <c r="X27" i="4"/>
  <c r="W27" i="4"/>
  <c r="V27" i="4"/>
  <c r="T27" i="4"/>
  <c r="S27" i="4"/>
  <c r="R27" i="4"/>
  <c r="Q27" i="4"/>
  <c r="P27" i="4"/>
  <c r="O27" i="4"/>
  <c r="AA26" i="4"/>
  <c r="Z26" i="4"/>
  <c r="Y26" i="4"/>
  <c r="X26" i="4"/>
  <c r="W26" i="4"/>
  <c r="V26" i="4"/>
  <c r="T26" i="4"/>
  <c r="S26" i="4"/>
  <c r="R26" i="4"/>
  <c r="Q26" i="4"/>
  <c r="P26" i="4"/>
  <c r="O26" i="4"/>
  <c r="AA25" i="4"/>
  <c r="Z25" i="4"/>
  <c r="Y25" i="4"/>
  <c r="X25" i="4"/>
  <c r="V25" i="4"/>
  <c r="U25" i="4"/>
  <c r="T25" i="4"/>
  <c r="S25" i="4"/>
  <c r="R25" i="4"/>
  <c r="Q25" i="4"/>
  <c r="H25" i="4"/>
  <c r="AA24" i="4"/>
  <c r="Z24" i="4"/>
  <c r="Y24" i="4"/>
  <c r="W24" i="4"/>
  <c r="V24" i="4"/>
  <c r="U24" i="4"/>
  <c r="T24" i="4"/>
  <c r="S24" i="4"/>
  <c r="R24" i="4"/>
  <c r="Q24" i="4"/>
  <c r="H24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 s="1"/>
  <c r="F1360" i="5"/>
  <c r="F1349" i="5"/>
  <c r="F1327" i="5"/>
  <c r="AA837" i="5"/>
  <c r="Z837" i="5"/>
  <c r="Y837" i="5"/>
  <c r="X837" i="5"/>
  <c r="W837" i="5"/>
  <c r="V837" i="5"/>
  <c r="U837" i="5"/>
  <c r="T837" i="5"/>
  <c r="S837" i="5"/>
  <c r="R837" i="5"/>
  <c r="Q837" i="5"/>
  <c r="AA836" i="5"/>
  <c r="Z836" i="5"/>
  <c r="Y836" i="5"/>
  <c r="X836" i="5"/>
  <c r="W836" i="5"/>
  <c r="V836" i="5"/>
  <c r="T836" i="5"/>
  <c r="S836" i="5"/>
  <c r="R836" i="5"/>
  <c r="Q836" i="5"/>
  <c r="P836" i="5"/>
  <c r="O836" i="5"/>
  <c r="AA835" i="5"/>
  <c r="Z835" i="5"/>
  <c r="Y835" i="5"/>
  <c r="X835" i="5"/>
  <c r="W835" i="5"/>
  <c r="V835" i="5"/>
  <c r="T835" i="5"/>
  <c r="S835" i="5"/>
  <c r="R835" i="5"/>
  <c r="Q835" i="5"/>
  <c r="K835" i="5"/>
  <c r="G836" i="5" s="1"/>
  <c r="H836" i="5" s="1"/>
  <c r="G835" i="5"/>
  <c r="H835" i="5" s="1"/>
  <c r="AA834" i="5"/>
  <c r="Z834" i="5"/>
  <c r="Y834" i="5"/>
  <c r="X834" i="5"/>
  <c r="W834" i="5"/>
  <c r="V834" i="5"/>
  <c r="U834" i="5"/>
  <c r="T834" i="5"/>
  <c r="S834" i="5"/>
  <c r="R834" i="5"/>
  <c r="Q834" i="5"/>
  <c r="P834" i="5"/>
  <c r="O834" i="5" s="1"/>
  <c r="AA833" i="5"/>
  <c r="Z833" i="5"/>
  <c r="Y833" i="5"/>
  <c r="X833" i="5"/>
  <c r="W833" i="5"/>
  <c r="V833" i="5"/>
  <c r="T833" i="5"/>
  <c r="S833" i="5"/>
  <c r="R833" i="5"/>
  <c r="Q833" i="5"/>
  <c r="P833" i="5"/>
  <c r="O833" i="5"/>
  <c r="AA832" i="5"/>
  <c r="Z832" i="5"/>
  <c r="Y832" i="5"/>
  <c r="X832" i="5"/>
  <c r="W832" i="5"/>
  <c r="V832" i="5"/>
  <c r="T832" i="5"/>
  <c r="S832" i="5"/>
  <c r="R832" i="5"/>
  <c r="Q832" i="5"/>
  <c r="K832" i="5"/>
  <c r="P832" i="5" s="1"/>
  <c r="G832" i="5"/>
  <c r="H832" i="5" s="1"/>
  <c r="AA831" i="5"/>
  <c r="Z831" i="5"/>
  <c r="Y831" i="5"/>
  <c r="X831" i="5"/>
  <c r="W831" i="5"/>
  <c r="V831" i="5"/>
  <c r="U831" i="5"/>
  <c r="T831" i="5"/>
  <c r="S831" i="5"/>
  <c r="R831" i="5"/>
  <c r="Q831" i="5"/>
  <c r="P831" i="5"/>
  <c r="O831" i="5" s="1"/>
  <c r="AA830" i="5"/>
  <c r="Z830" i="5"/>
  <c r="Y830" i="5"/>
  <c r="X830" i="5"/>
  <c r="W830" i="5"/>
  <c r="V830" i="5"/>
  <c r="T830" i="5"/>
  <c r="S830" i="5"/>
  <c r="R830" i="5"/>
  <c r="Q830" i="5"/>
  <c r="P830" i="5"/>
  <c r="O830" i="5"/>
  <c r="AA829" i="5"/>
  <c r="Z829" i="5"/>
  <c r="Y829" i="5"/>
  <c r="X829" i="5"/>
  <c r="W829" i="5"/>
  <c r="V829" i="5"/>
  <c r="T829" i="5"/>
  <c r="S829" i="5"/>
  <c r="R829" i="5"/>
  <c r="Q829" i="5"/>
  <c r="K829" i="5"/>
  <c r="G830" i="5" s="1"/>
  <c r="H830" i="5" s="1"/>
  <c r="G829" i="5"/>
  <c r="H829" i="5" s="1"/>
  <c r="AA828" i="5"/>
  <c r="Z828" i="5"/>
  <c r="Y828" i="5"/>
  <c r="X828" i="5"/>
  <c r="W828" i="5"/>
  <c r="V828" i="5"/>
  <c r="U828" i="5"/>
  <c r="T828" i="5"/>
  <c r="S828" i="5"/>
  <c r="R828" i="5"/>
  <c r="Q828" i="5"/>
  <c r="P828" i="5"/>
  <c r="O828" i="5" s="1"/>
  <c r="AA827" i="5"/>
  <c r="Z827" i="5"/>
  <c r="Y827" i="5"/>
  <c r="X827" i="5"/>
  <c r="W827" i="5"/>
  <c r="V827" i="5"/>
  <c r="T827" i="5"/>
  <c r="S827" i="5"/>
  <c r="R827" i="5"/>
  <c r="Q827" i="5"/>
  <c r="P827" i="5"/>
  <c r="O827" i="5"/>
  <c r="AA826" i="5"/>
  <c r="Z826" i="5"/>
  <c r="Y826" i="5"/>
  <c r="X826" i="5"/>
  <c r="W826" i="5"/>
  <c r="V826" i="5"/>
  <c r="T826" i="5"/>
  <c r="S826" i="5"/>
  <c r="R826" i="5"/>
  <c r="Q826" i="5"/>
  <c r="K826" i="5"/>
  <c r="P826" i="5" s="1"/>
  <c r="G826" i="5"/>
  <c r="H826" i="5" s="1"/>
  <c r="AA825" i="5"/>
  <c r="Z825" i="5"/>
  <c r="Y825" i="5"/>
  <c r="X825" i="5"/>
  <c r="W825" i="5"/>
  <c r="V825" i="5"/>
  <c r="U825" i="5"/>
  <c r="T825" i="5"/>
  <c r="S825" i="5"/>
  <c r="R825" i="5"/>
  <c r="Q825" i="5"/>
  <c r="P825" i="5"/>
  <c r="O825" i="5" s="1"/>
  <c r="AA824" i="5"/>
  <c r="Z824" i="5"/>
  <c r="Y824" i="5"/>
  <c r="X824" i="5"/>
  <c r="W824" i="5"/>
  <c r="V824" i="5"/>
  <c r="T824" i="5"/>
  <c r="S824" i="5"/>
  <c r="R824" i="5"/>
  <c r="Q824" i="5"/>
  <c r="P824" i="5"/>
  <c r="O824" i="5"/>
  <c r="AA823" i="5"/>
  <c r="Z823" i="5"/>
  <c r="Y823" i="5"/>
  <c r="X823" i="5"/>
  <c r="W823" i="5"/>
  <c r="V823" i="5"/>
  <c r="T823" i="5"/>
  <c r="S823" i="5"/>
  <c r="R823" i="5"/>
  <c r="Q823" i="5"/>
  <c r="K823" i="5"/>
  <c r="G824" i="5" s="1"/>
  <c r="H824" i="5" s="1"/>
  <c r="G823" i="5"/>
  <c r="H823" i="5" s="1"/>
  <c r="AA822" i="5"/>
  <c r="Z822" i="5"/>
  <c r="Y822" i="5"/>
  <c r="X822" i="5"/>
  <c r="W822" i="5"/>
  <c r="V822" i="5"/>
  <c r="U822" i="5"/>
  <c r="T822" i="5"/>
  <c r="S822" i="5"/>
  <c r="R822" i="5"/>
  <c r="Q822" i="5"/>
  <c r="P822" i="5"/>
  <c r="O822" i="5" s="1"/>
  <c r="AA821" i="5"/>
  <c r="Z821" i="5"/>
  <c r="Y821" i="5"/>
  <c r="X821" i="5"/>
  <c r="W821" i="5"/>
  <c r="V821" i="5"/>
  <c r="T821" i="5"/>
  <c r="S821" i="5"/>
  <c r="R821" i="5"/>
  <c r="Q821" i="5"/>
  <c r="P821" i="5"/>
  <c r="O821" i="5"/>
  <c r="AA820" i="5"/>
  <c r="Z820" i="5"/>
  <c r="Y820" i="5"/>
  <c r="X820" i="5"/>
  <c r="W820" i="5"/>
  <c r="V820" i="5"/>
  <c r="T820" i="5"/>
  <c r="S820" i="5"/>
  <c r="R820" i="5"/>
  <c r="Q820" i="5"/>
  <c r="K820" i="5"/>
  <c r="P820" i="5" s="1"/>
  <c r="G820" i="5"/>
  <c r="H820" i="5" s="1"/>
  <c r="AA819" i="5"/>
  <c r="Z819" i="5"/>
  <c r="Y819" i="5"/>
  <c r="X819" i="5"/>
  <c r="W819" i="5"/>
  <c r="V819" i="5"/>
  <c r="U819" i="5"/>
  <c r="T819" i="5"/>
  <c r="S819" i="5"/>
  <c r="R819" i="5"/>
  <c r="Q819" i="5"/>
  <c r="P819" i="5"/>
  <c r="O819" i="5" s="1"/>
  <c r="AA818" i="5"/>
  <c r="Z818" i="5"/>
  <c r="Y818" i="5"/>
  <c r="X818" i="5"/>
  <c r="W818" i="5"/>
  <c r="V818" i="5"/>
  <c r="T818" i="5"/>
  <c r="S818" i="5"/>
  <c r="R818" i="5"/>
  <c r="Q818" i="5"/>
  <c r="P818" i="5"/>
  <c r="O818" i="5"/>
  <c r="AA817" i="5"/>
  <c r="Z817" i="5"/>
  <c r="Y817" i="5"/>
  <c r="X817" i="5"/>
  <c r="W817" i="5"/>
  <c r="V817" i="5"/>
  <c r="T817" i="5"/>
  <c r="S817" i="5"/>
  <c r="R817" i="5"/>
  <c r="Q817" i="5"/>
  <c r="K817" i="5"/>
  <c r="G818" i="5" s="1"/>
  <c r="H818" i="5" s="1"/>
  <c r="G817" i="5"/>
  <c r="H817" i="5" s="1"/>
  <c r="AA816" i="5"/>
  <c r="Z816" i="5"/>
  <c r="Y816" i="5"/>
  <c r="X816" i="5"/>
  <c r="W816" i="5"/>
  <c r="V816" i="5"/>
  <c r="U816" i="5"/>
  <c r="T816" i="5"/>
  <c r="S816" i="5"/>
  <c r="R816" i="5"/>
  <c r="Q816" i="5"/>
  <c r="P816" i="5"/>
  <c r="O816" i="5" s="1"/>
  <c r="AA815" i="5"/>
  <c r="Z815" i="5"/>
  <c r="Y815" i="5"/>
  <c r="X815" i="5"/>
  <c r="W815" i="5"/>
  <c r="V815" i="5"/>
  <c r="T815" i="5"/>
  <c r="S815" i="5"/>
  <c r="R815" i="5"/>
  <c r="Q815" i="5"/>
  <c r="P815" i="5"/>
  <c r="O815" i="5"/>
  <c r="AA814" i="5"/>
  <c r="Z814" i="5"/>
  <c r="Y814" i="5"/>
  <c r="X814" i="5"/>
  <c r="W814" i="5"/>
  <c r="V814" i="5"/>
  <c r="T814" i="5"/>
  <c r="S814" i="5"/>
  <c r="R814" i="5"/>
  <c r="Q814" i="5"/>
  <c r="K814" i="5"/>
  <c r="P814" i="5" s="1"/>
  <c r="G814" i="5"/>
  <c r="H814" i="5" s="1"/>
  <c r="AA813" i="5"/>
  <c r="Z813" i="5"/>
  <c r="Y813" i="5"/>
  <c r="X813" i="5"/>
  <c r="W813" i="5"/>
  <c r="V813" i="5"/>
  <c r="U813" i="5"/>
  <c r="T813" i="5"/>
  <c r="S813" i="5"/>
  <c r="R813" i="5"/>
  <c r="Q813" i="5"/>
  <c r="P813" i="5"/>
  <c r="O813" i="5" s="1"/>
  <c r="AA812" i="5"/>
  <c r="Z812" i="5"/>
  <c r="Y812" i="5"/>
  <c r="X812" i="5"/>
  <c r="W812" i="5"/>
  <c r="V812" i="5"/>
  <c r="T812" i="5"/>
  <c r="S812" i="5"/>
  <c r="R812" i="5"/>
  <c r="Q812" i="5"/>
  <c r="P812" i="5"/>
  <c r="O812" i="5"/>
  <c r="AA811" i="5"/>
  <c r="Z811" i="5"/>
  <c r="Y811" i="5"/>
  <c r="X811" i="5"/>
  <c r="W811" i="5"/>
  <c r="V811" i="5"/>
  <c r="T811" i="5"/>
  <c r="S811" i="5"/>
  <c r="R811" i="5"/>
  <c r="Q811" i="5"/>
  <c r="K811" i="5"/>
  <c r="G812" i="5" s="1"/>
  <c r="H812" i="5" s="1"/>
  <c r="G811" i="5"/>
  <c r="H811" i="5" s="1"/>
  <c r="AA810" i="5"/>
  <c r="Z810" i="5"/>
  <c r="Y810" i="5"/>
  <c r="X810" i="5"/>
  <c r="W810" i="5"/>
  <c r="V810" i="5"/>
  <c r="U810" i="5"/>
  <c r="T810" i="5"/>
  <c r="S810" i="5"/>
  <c r="R810" i="5"/>
  <c r="Q810" i="5"/>
  <c r="P810" i="5"/>
  <c r="O810" i="5" s="1"/>
  <c r="AA809" i="5"/>
  <c r="Z809" i="5"/>
  <c r="Y809" i="5"/>
  <c r="X809" i="5"/>
  <c r="W809" i="5"/>
  <c r="V809" i="5"/>
  <c r="T809" i="5"/>
  <c r="S809" i="5"/>
  <c r="R809" i="5"/>
  <c r="Q809" i="5"/>
  <c r="P809" i="5"/>
  <c r="O809" i="5"/>
  <c r="AA808" i="5"/>
  <c r="Z808" i="5"/>
  <c r="Y808" i="5"/>
  <c r="X808" i="5"/>
  <c r="W808" i="5"/>
  <c r="V808" i="5"/>
  <c r="T808" i="5"/>
  <c r="S808" i="5"/>
  <c r="R808" i="5"/>
  <c r="Q808" i="5"/>
  <c r="K808" i="5"/>
  <c r="P808" i="5" s="1"/>
  <c r="G808" i="5"/>
  <c r="H808" i="5" s="1"/>
  <c r="AA807" i="5"/>
  <c r="Z807" i="5"/>
  <c r="Y807" i="5"/>
  <c r="X807" i="5"/>
  <c r="W807" i="5"/>
  <c r="V807" i="5"/>
  <c r="U807" i="5"/>
  <c r="T807" i="5"/>
  <c r="S807" i="5"/>
  <c r="R807" i="5"/>
  <c r="Q807" i="5"/>
  <c r="P807" i="5"/>
  <c r="O807" i="5" s="1"/>
  <c r="AA806" i="5"/>
  <c r="Z806" i="5"/>
  <c r="Y806" i="5"/>
  <c r="X806" i="5"/>
  <c r="W806" i="5"/>
  <c r="V806" i="5"/>
  <c r="T806" i="5"/>
  <c r="S806" i="5"/>
  <c r="R806" i="5"/>
  <c r="Q806" i="5"/>
  <c r="P806" i="5"/>
  <c r="O806" i="5"/>
  <c r="AA805" i="5"/>
  <c r="Z805" i="5"/>
  <c r="Y805" i="5"/>
  <c r="X805" i="5"/>
  <c r="W805" i="5"/>
  <c r="V805" i="5"/>
  <c r="T805" i="5"/>
  <c r="S805" i="5"/>
  <c r="R805" i="5"/>
  <c r="Q805" i="5"/>
  <c r="K805" i="5"/>
  <c r="G806" i="5" s="1"/>
  <c r="H806" i="5" s="1"/>
  <c r="G805" i="5"/>
  <c r="H805" i="5" s="1"/>
  <c r="AA804" i="5"/>
  <c r="Z804" i="5"/>
  <c r="Y804" i="5"/>
  <c r="X804" i="5"/>
  <c r="W804" i="5"/>
  <c r="V804" i="5"/>
  <c r="U804" i="5"/>
  <c r="T804" i="5"/>
  <c r="S804" i="5"/>
  <c r="R804" i="5"/>
  <c r="Q804" i="5"/>
  <c r="P804" i="5"/>
  <c r="O804" i="5" s="1"/>
  <c r="AA803" i="5"/>
  <c r="Z803" i="5"/>
  <c r="Y803" i="5"/>
  <c r="X803" i="5"/>
  <c r="W803" i="5"/>
  <c r="V803" i="5"/>
  <c r="T803" i="5"/>
  <c r="S803" i="5"/>
  <c r="R803" i="5"/>
  <c r="Q803" i="5"/>
  <c r="P803" i="5"/>
  <c r="O803" i="5"/>
  <c r="AA802" i="5"/>
  <c r="Z802" i="5"/>
  <c r="Y802" i="5"/>
  <c r="X802" i="5"/>
  <c r="W802" i="5"/>
  <c r="V802" i="5"/>
  <c r="T802" i="5"/>
  <c r="S802" i="5"/>
  <c r="R802" i="5"/>
  <c r="Q802" i="5"/>
  <c r="K802" i="5"/>
  <c r="P802" i="5" s="1"/>
  <c r="G802" i="5"/>
  <c r="H802" i="5" s="1"/>
  <c r="AA801" i="5"/>
  <c r="Z801" i="5"/>
  <c r="Y801" i="5"/>
  <c r="X801" i="5"/>
  <c r="W801" i="5"/>
  <c r="V801" i="5"/>
  <c r="U801" i="5"/>
  <c r="T801" i="5"/>
  <c r="S801" i="5"/>
  <c r="R801" i="5"/>
  <c r="Q801" i="5"/>
  <c r="P801" i="5"/>
  <c r="O801" i="5" s="1"/>
  <c r="AA800" i="5"/>
  <c r="Z800" i="5"/>
  <c r="Y800" i="5"/>
  <c r="X800" i="5"/>
  <c r="W800" i="5"/>
  <c r="V800" i="5"/>
  <c r="T800" i="5"/>
  <c r="S800" i="5"/>
  <c r="R800" i="5"/>
  <c r="Q800" i="5"/>
  <c r="P800" i="5"/>
  <c r="O800" i="5"/>
  <c r="AA799" i="5"/>
  <c r="Z799" i="5"/>
  <c r="Y799" i="5"/>
  <c r="X799" i="5"/>
  <c r="W799" i="5"/>
  <c r="V799" i="5"/>
  <c r="T799" i="5"/>
  <c r="S799" i="5"/>
  <c r="R799" i="5"/>
  <c r="Q799" i="5"/>
  <c r="K799" i="5"/>
  <c r="G800" i="5" s="1"/>
  <c r="H800" i="5" s="1"/>
  <c r="G799" i="5"/>
  <c r="H799" i="5" s="1"/>
  <c r="AA798" i="5"/>
  <c r="Z798" i="5"/>
  <c r="Y798" i="5"/>
  <c r="X798" i="5"/>
  <c r="W798" i="5"/>
  <c r="V798" i="5"/>
  <c r="U798" i="5"/>
  <c r="T798" i="5"/>
  <c r="S798" i="5"/>
  <c r="R798" i="5"/>
  <c r="Q798" i="5"/>
  <c r="P798" i="5"/>
  <c r="O798" i="5" s="1"/>
  <c r="AA797" i="5"/>
  <c r="Z797" i="5"/>
  <c r="Y797" i="5"/>
  <c r="X797" i="5"/>
  <c r="W797" i="5"/>
  <c r="V797" i="5"/>
  <c r="T797" i="5"/>
  <c r="S797" i="5"/>
  <c r="R797" i="5"/>
  <c r="Q797" i="5"/>
  <c r="P797" i="5"/>
  <c r="O797" i="5"/>
  <c r="AA796" i="5"/>
  <c r="Z796" i="5"/>
  <c r="Y796" i="5"/>
  <c r="X796" i="5"/>
  <c r="W796" i="5"/>
  <c r="V796" i="5"/>
  <c r="T796" i="5"/>
  <c r="S796" i="5"/>
  <c r="R796" i="5"/>
  <c r="Q796" i="5"/>
  <c r="K796" i="5"/>
  <c r="G796" i="5"/>
  <c r="H796" i="5" s="1"/>
  <c r="AA795" i="5"/>
  <c r="Z795" i="5"/>
  <c r="Y795" i="5"/>
  <c r="X795" i="5"/>
  <c r="W795" i="5"/>
  <c r="V795" i="5"/>
  <c r="U795" i="5"/>
  <c r="T795" i="5"/>
  <c r="S795" i="5"/>
  <c r="R795" i="5"/>
  <c r="Q795" i="5"/>
  <c r="P795" i="5"/>
  <c r="O795" i="5" s="1"/>
  <c r="AA794" i="5"/>
  <c r="Z794" i="5"/>
  <c r="Y794" i="5"/>
  <c r="X794" i="5"/>
  <c r="W794" i="5"/>
  <c r="V794" i="5"/>
  <c r="T794" i="5"/>
  <c r="S794" i="5"/>
  <c r="R794" i="5"/>
  <c r="Q794" i="5"/>
  <c r="P794" i="5"/>
  <c r="O794" i="5"/>
  <c r="AA793" i="5"/>
  <c r="Z793" i="5"/>
  <c r="Y793" i="5"/>
  <c r="X793" i="5"/>
  <c r="W793" i="5"/>
  <c r="V793" i="5"/>
  <c r="T793" i="5"/>
  <c r="S793" i="5"/>
  <c r="R793" i="5"/>
  <c r="Q793" i="5"/>
  <c r="K793" i="5"/>
  <c r="G794" i="5" s="1"/>
  <c r="H794" i="5" s="1"/>
  <c r="G793" i="5"/>
  <c r="H793" i="5" s="1"/>
  <c r="AA792" i="5"/>
  <c r="Z792" i="5"/>
  <c r="Y792" i="5"/>
  <c r="X792" i="5"/>
  <c r="W792" i="5"/>
  <c r="V792" i="5"/>
  <c r="U792" i="5"/>
  <c r="T792" i="5"/>
  <c r="S792" i="5"/>
  <c r="R792" i="5"/>
  <c r="Q792" i="5"/>
  <c r="P792" i="5"/>
  <c r="O792" i="5" s="1"/>
  <c r="AA791" i="5"/>
  <c r="Z791" i="5"/>
  <c r="Y791" i="5"/>
  <c r="X791" i="5"/>
  <c r="W791" i="5"/>
  <c r="V791" i="5"/>
  <c r="T791" i="5"/>
  <c r="S791" i="5"/>
  <c r="R791" i="5"/>
  <c r="Q791" i="5"/>
  <c r="P791" i="5"/>
  <c r="O791" i="5"/>
  <c r="AA790" i="5"/>
  <c r="Z790" i="5"/>
  <c r="Y790" i="5"/>
  <c r="X790" i="5"/>
  <c r="W790" i="5"/>
  <c r="V790" i="5"/>
  <c r="T790" i="5"/>
  <c r="S790" i="5"/>
  <c r="R790" i="5"/>
  <c r="Q790" i="5"/>
  <c r="K790" i="5"/>
  <c r="G790" i="5"/>
  <c r="H790" i="5" s="1"/>
  <c r="AA789" i="5"/>
  <c r="Z789" i="5"/>
  <c r="Y789" i="5"/>
  <c r="X789" i="5"/>
  <c r="W789" i="5"/>
  <c r="V789" i="5"/>
  <c r="U789" i="5"/>
  <c r="T789" i="5"/>
  <c r="S789" i="5"/>
  <c r="R789" i="5"/>
  <c r="Q789" i="5"/>
  <c r="P789" i="5"/>
  <c r="O789" i="5" s="1"/>
  <c r="AA788" i="5"/>
  <c r="Z788" i="5"/>
  <c r="Y788" i="5"/>
  <c r="X788" i="5"/>
  <c r="W788" i="5"/>
  <c r="V788" i="5"/>
  <c r="T788" i="5"/>
  <c r="S788" i="5"/>
  <c r="R788" i="5"/>
  <c r="Q788" i="5"/>
  <c r="P788" i="5"/>
  <c r="O788" i="5"/>
  <c r="AA787" i="5"/>
  <c r="Z787" i="5"/>
  <c r="Y787" i="5"/>
  <c r="X787" i="5"/>
  <c r="W787" i="5"/>
  <c r="V787" i="5"/>
  <c r="T787" i="5"/>
  <c r="S787" i="5"/>
  <c r="R787" i="5"/>
  <c r="Q787" i="5"/>
  <c r="K787" i="5"/>
  <c r="G788" i="5" s="1"/>
  <c r="H788" i="5" s="1"/>
  <c r="G787" i="5"/>
  <c r="H787" i="5" s="1"/>
  <c r="AA786" i="5"/>
  <c r="Z786" i="5"/>
  <c r="Y786" i="5"/>
  <c r="X786" i="5"/>
  <c r="W786" i="5"/>
  <c r="V786" i="5"/>
  <c r="U786" i="5"/>
  <c r="T786" i="5"/>
  <c r="S786" i="5"/>
  <c r="R786" i="5"/>
  <c r="Q786" i="5"/>
  <c r="P786" i="5"/>
  <c r="O786" i="5" s="1"/>
  <c r="AA785" i="5"/>
  <c r="Z785" i="5"/>
  <c r="Y785" i="5"/>
  <c r="X785" i="5"/>
  <c r="W785" i="5"/>
  <c r="V785" i="5"/>
  <c r="T785" i="5"/>
  <c r="S785" i="5"/>
  <c r="R785" i="5"/>
  <c r="Q785" i="5"/>
  <c r="P785" i="5"/>
  <c r="O785" i="5"/>
  <c r="AA784" i="5"/>
  <c r="Z784" i="5"/>
  <c r="Y784" i="5"/>
  <c r="X784" i="5"/>
  <c r="W784" i="5"/>
  <c r="V784" i="5"/>
  <c r="T784" i="5"/>
  <c r="S784" i="5"/>
  <c r="R784" i="5"/>
  <c r="Q784" i="5"/>
  <c r="K784" i="5"/>
  <c r="G784" i="5"/>
  <c r="H784" i="5" s="1"/>
  <c r="AA783" i="5"/>
  <c r="Z783" i="5"/>
  <c r="Y783" i="5"/>
  <c r="X783" i="5"/>
  <c r="W783" i="5"/>
  <c r="V783" i="5"/>
  <c r="U783" i="5"/>
  <c r="T783" i="5"/>
  <c r="S783" i="5"/>
  <c r="R783" i="5"/>
  <c r="Q783" i="5"/>
  <c r="P783" i="5"/>
  <c r="O783" i="5" s="1"/>
  <c r="AA782" i="5"/>
  <c r="Z782" i="5"/>
  <c r="Y782" i="5"/>
  <c r="X782" i="5"/>
  <c r="W782" i="5"/>
  <c r="V782" i="5"/>
  <c r="T782" i="5"/>
  <c r="S782" i="5"/>
  <c r="R782" i="5"/>
  <c r="Q782" i="5"/>
  <c r="P782" i="5"/>
  <c r="O782" i="5"/>
  <c r="AA781" i="5"/>
  <c r="Z781" i="5"/>
  <c r="Y781" i="5"/>
  <c r="X781" i="5"/>
  <c r="W781" i="5"/>
  <c r="V781" i="5"/>
  <c r="T781" i="5"/>
  <c r="S781" i="5"/>
  <c r="R781" i="5"/>
  <c r="Q781" i="5"/>
  <c r="K781" i="5"/>
  <c r="G782" i="5" s="1"/>
  <c r="H782" i="5" s="1"/>
  <c r="G781" i="5"/>
  <c r="H781" i="5" s="1"/>
  <c r="AA780" i="5"/>
  <c r="Z780" i="5"/>
  <c r="Y780" i="5"/>
  <c r="X780" i="5"/>
  <c r="W780" i="5"/>
  <c r="V780" i="5"/>
  <c r="U780" i="5"/>
  <c r="T780" i="5"/>
  <c r="S780" i="5"/>
  <c r="R780" i="5"/>
  <c r="Q780" i="5"/>
  <c r="P780" i="5"/>
  <c r="O780" i="5" s="1"/>
  <c r="AA779" i="5"/>
  <c r="Z779" i="5"/>
  <c r="Y779" i="5"/>
  <c r="X779" i="5"/>
  <c r="W779" i="5"/>
  <c r="V779" i="5"/>
  <c r="T779" i="5"/>
  <c r="S779" i="5"/>
  <c r="R779" i="5"/>
  <c r="Q779" i="5"/>
  <c r="P779" i="5"/>
  <c r="O779" i="5"/>
  <c r="AA778" i="5"/>
  <c r="Z778" i="5"/>
  <c r="Y778" i="5"/>
  <c r="X778" i="5"/>
  <c r="W778" i="5"/>
  <c r="V778" i="5"/>
  <c r="T778" i="5"/>
  <c r="S778" i="5"/>
  <c r="R778" i="5"/>
  <c r="Q778" i="5"/>
  <c r="K778" i="5"/>
  <c r="G778" i="5"/>
  <c r="H778" i="5" s="1"/>
  <c r="AA777" i="5"/>
  <c r="Z777" i="5"/>
  <c r="Y777" i="5"/>
  <c r="X777" i="5"/>
  <c r="W777" i="5"/>
  <c r="V777" i="5"/>
  <c r="U777" i="5"/>
  <c r="T777" i="5"/>
  <c r="S777" i="5"/>
  <c r="R777" i="5"/>
  <c r="Q777" i="5"/>
  <c r="P777" i="5"/>
  <c r="O777" i="5" s="1"/>
  <c r="AA776" i="5"/>
  <c r="Z776" i="5"/>
  <c r="Y776" i="5"/>
  <c r="X776" i="5"/>
  <c r="W776" i="5"/>
  <c r="V776" i="5"/>
  <c r="T776" i="5"/>
  <c r="S776" i="5"/>
  <c r="R776" i="5"/>
  <c r="Q776" i="5"/>
  <c r="P776" i="5"/>
  <c r="O776" i="5"/>
  <c r="AA775" i="5"/>
  <c r="Z775" i="5"/>
  <c r="Y775" i="5"/>
  <c r="X775" i="5"/>
  <c r="W775" i="5"/>
  <c r="V775" i="5"/>
  <c r="T775" i="5"/>
  <c r="S775" i="5"/>
  <c r="R775" i="5"/>
  <c r="Q775" i="5"/>
  <c r="K775" i="5"/>
  <c r="G776" i="5" s="1"/>
  <c r="H776" i="5" s="1"/>
  <c r="G775" i="5"/>
  <c r="H775" i="5" s="1"/>
  <c r="AA774" i="5"/>
  <c r="Z774" i="5"/>
  <c r="Y774" i="5"/>
  <c r="X774" i="5"/>
  <c r="W774" i="5"/>
  <c r="V774" i="5"/>
  <c r="U774" i="5"/>
  <c r="T774" i="5"/>
  <c r="S774" i="5"/>
  <c r="R774" i="5"/>
  <c r="Q774" i="5"/>
  <c r="P774" i="5"/>
  <c r="O774" i="5" s="1"/>
  <c r="AA773" i="5"/>
  <c r="Z773" i="5"/>
  <c r="Y773" i="5"/>
  <c r="X773" i="5"/>
  <c r="W773" i="5"/>
  <c r="V773" i="5"/>
  <c r="T773" i="5"/>
  <c r="S773" i="5"/>
  <c r="R773" i="5"/>
  <c r="Q773" i="5"/>
  <c r="P773" i="5"/>
  <c r="O773" i="5"/>
  <c r="AA772" i="5"/>
  <c r="Z772" i="5"/>
  <c r="Y772" i="5"/>
  <c r="X772" i="5"/>
  <c r="W772" i="5"/>
  <c r="V772" i="5"/>
  <c r="T772" i="5"/>
  <c r="S772" i="5"/>
  <c r="R772" i="5"/>
  <c r="Q772" i="5"/>
  <c r="K772" i="5"/>
  <c r="G772" i="5"/>
  <c r="H772" i="5" s="1"/>
  <c r="AA771" i="5"/>
  <c r="Z771" i="5"/>
  <c r="Y771" i="5"/>
  <c r="X771" i="5"/>
  <c r="W771" i="5"/>
  <c r="V771" i="5"/>
  <c r="U771" i="5"/>
  <c r="T771" i="5"/>
  <c r="S771" i="5"/>
  <c r="R771" i="5"/>
  <c r="Q771" i="5"/>
  <c r="P771" i="5"/>
  <c r="O771" i="5" s="1"/>
  <c r="AA770" i="5"/>
  <c r="Z770" i="5"/>
  <c r="Y770" i="5"/>
  <c r="X770" i="5"/>
  <c r="W770" i="5"/>
  <c r="V770" i="5"/>
  <c r="T770" i="5"/>
  <c r="S770" i="5"/>
  <c r="R770" i="5"/>
  <c r="Q770" i="5"/>
  <c r="P770" i="5"/>
  <c r="O770" i="5"/>
  <c r="AA769" i="5"/>
  <c r="Z769" i="5"/>
  <c r="Y769" i="5"/>
  <c r="X769" i="5"/>
  <c r="W769" i="5"/>
  <c r="V769" i="5"/>
  <c r="T769" i="5"/>
  <c r="S769" i="5"/>
  <c r="R769" i="5"/>
  <c r="Q769" i="5"/>
  <c r="K769" i="5"/>
  <c r="G770" i="5" s="1"/>
  <c r="H770" i="5" s="1"/>
  <c r="G769" i="5"/>
  <c r="H769" i="5" s="1"/>
  <c r="AA768" i="5"/>
  <c r="Z768" i="5"/>
  <c r="Y768" i="5"/>
  <c r="X768" i="5"/>
  <c r="W768" i="5"/>
  <c r="V768" i="5"/>
  <c r="U768" i="5"/>
  <c r="T768" i="5"/>
  <c r="S768" i="5"/>
  <c r="R768" i="5"/>
  <c r="Q768" i="5"/>
  <c r="P768" i="5"/>
  <c r="O768" i="5" s="1"/>
  <c r="AA767" i="5"/>
  <c r="Z767" i="5"/>
  <c r="Y767" i="5"/>
  <c r="X767" i="5"/>
  <c r="W767" i="5"/>
  <c r="V767" i="5"/>
  <c r="T767" i="5"/>
  <c r="S767" i="5"/>
  <c r="R767" i="5"/>
  <c r="Q767" i="5"/>
  <c r="P767" i="5"/>
  <c r="O767" i="5"/>
  <c r="AA766" i="5"/>
  <c r="Z766" i="5"/>
  <c r="Y766" i="5"/>
  <c r="X766" i="5"/>
  <c r="W766" i="5"/>
  <c r="V766" i="5"/>
  <c r="T766" i="5"/>
  <c r="S766" i="5"/>
  <c r="R766" i="5"/>
  <c r="Q766" i="5"/>
  <c r="K766" i="5"/>
  <c r="G766" i="5"/>
  <c r="H766" i="5" s="1"/>
  <c r="AA765" i="5"/>
  <c r="Z765" i="5"/>
  <c r="Y765" i="5"/>
  <c r="X765" i="5"/>
  <c r="W765" i="5"/>
  <c r="V765" i="5"/>
  <c r="U765" i="5"/>
  <c r="T765" i="5"/>
  <c r="S765" i="5"/>
  <c r="R765" i="5"/>
  <c r="Q765" i="5"/>
  <c r="P765" i="5"/>
  <c r="O765" i="5" s="1"/>
  <c r="AA762" i="5"/>
  <c r="Z762" i="5"/>
  <c r="Y762" i="5"/>
  <c r="X762" i="5"/>
  <c r="W762" i="5"/>
  <c r="U762" i="5"/>
  <c r="T762" i="5"/>
  <c r="S762" i="5"/>
  <c r="R762" i="5"/>
  <c r="Q762" i="5"/>
  <c r="P762" i="5"/>
  <c r="O762" i="5" s="1"/>
  <c r="AA761" i="5"/>
  <c r="Z761" i="5"/>
  <c r="Y761" i="5"/>
  <c r="W761" i="5"/>
  <c r="V761" i="5"/>
  <c r="U761" i="5"/>
  <c r="T761" i="5"/>
  <c r="S761" i="5"/>
  <c r="R761" i="5"/>
  <c r="Q761" i="5"/>
  <c r="K761" i="5"/>
  <c r="P761" i="5" s="1"/>
  <c r="G761" i="5"/>
  <c r="H761" i="5" s="1"/>
  <c r="AA760" i="5"/>
  <c r="Z760" i="5"/>
  <c r="Y760" i="5"/>
  <c r="X760" i="5"/>
  <c r="W760" i="5"/>
  <c r="U760" i="5"/>
  <c r="T760" i="5"/>
  <c r="S760" i="5"/>
  <c r="R760" i="5"/>
  <c r="Q760" i="5"/>
  <c r="P760" i="5"/>
  <c r="O760" i="5" s="1"/>
  <c r="AA759" i="5"/>
  <c r="Z759" i="5"/>
  <c r="Y759" i="5"/>
  <c r="W759" i="5"/>
  <c r="V759" i="5"/>
  <c r="U759" i="5"/>
  <c r="T759" i="5"/>
  <c r="S759" i="5"/>
  <c r="R759" i="5"/>
  <c r="Q759" i="5"/>
  <c r="K759" i="5"/>
  <c r="G760" i="5" s="1"/>
  <c r="H760" i="5" s="1"/>
  <c r="G759" i="5"/>
  <c r="H759" i="5" s="1"/>
  <c r="AA758" i="5"/>
  <c r="Z758" i="5"/>
  <c r="Y758" i="5"/>
  <c r="X758" i="5"/>
  <c r="W758" i="5"/>
  <c r="U758" i="5"/>
  <c r="T758" i="5"/>
  <c r="S758" i="5"/>
  <c r="R758" i="5"/>
  <c r="Q758" i="5"/>
  <c r="P758" i="5"/>
  <c r="O758" i="5" s="1"/>
  <c r="AA757" i="5"/>
  <c r="Z757" i="5"/>
  <c r="Y757" i="5"/>
  <c r="W757" i="5"/>
  <c r="V757" i="5"/>
  <c r="U757" i="5"/>
  <c r="T757" i="5"/>
  <c r="S757" i="5"/>
  <c r="R757" i="5"/>
  <c r="Q757" i="5"/>
  <c r="K757" i="5"/>
  <c r="P757" i="5" s="1"/>
  <c r="G757" i="5"/>
  <c r="H757" i="5" s="1"/>
  <c r="AA756" i="5"/>
  <c r="Z756" i="5"/>
  <c r="Y756" i="5"/>
  <c r="X756" i="5"/>
  <c r="W756" i="5"/>
  <c r="U756" i="5"/>
  <c r="T756" i="5"/>
  <c r="S756" i="5"/>
  <c r="R756" i="5"/>
  <c r="Q756" i="5"/>
  <c r="P756" i="5"/>
  <c r="O756" i="5" s="1"/>
  <c r="AA755" i="5"/>
  <c r="Z755" i="5"/>
  <c r="Y755" i="5"/>
  <c r="X755" i="5"/>
  <c r="W755" i="5"/>
  <c r="U755" i="5"/>
  <c r="T755" i="5"/>
  <c r="S755" i="5"/>
  <c r="R755" i="5"/>
  <c r="Q755" i="5"/>
  <c r="K755" i="5"/>
  <c r="G755" i="5"/>
  <c r="H755" i="5" s="1"/>
  <c r="AA753" i="5"/>
  <c r="Z753" i="5"/>
  <c r="Y753" i="5"/>
  <c r="X753" i="5"/>
  <c r="W753" i="5"/>
  <c r="U753" i="5"/>
  <c r="T753" i="5"/>
  <c r="S753" i="5"/>
  <c r="R753" i="5"/>
  <c r="Q753" i="5"/>
  <c r="P753" i="5"/>
  <c r="O753" i="5" s="1"/>
  <c r="AA752" i="5"/>
  <c r="Z752" i="5"/>
  <c r="Y752" i="5"/>
  <c r="W752" i="5"/>
  <c r="V752" i="5"/>
  <c r="U752" i="5"/>
  <c r="T752" i="5"/>
  <c r="S752" i="5"/>
  <c r="R752" i="5"/>
  <c r="Q752" i="5"/>
  <c r="K752" i="5"/>
  <c r="G752" i="5"/>
  <c r="H752" i="5" s="1"/>
  <c r="AA751" i="5"/>
  <c r="Z751" i="5"/>
  <c r="Y751" i="5"/>
  <c r="X751" i="5"/>
  <c r="W751" i="5"/>
  <c r="U751" i="5"/>
  <c r="T751" i="5"/>
  <c r="S751" i="5"/>
  <c r="R751" i="5"/>
  <c r="Q751" i="5"/>
  <c r="P751" i="5"/>
  <c r="O751" i="5" s="1"/>
  <c r="AA750" i="5"/>
  <c r="Z750" i="5"/>
  <c r="Y750" i="5"/>
  <c r="W750" i="5"/>
  <c r="V750" i="5"/>
  <c r="U750" i="5"/>
  <c r="T750" i="5"/>
  <c r="S750" i="5"/>
  <c r="R750" i="5"/>
  <c r="Q750" i="5"/>
  <c r="K750" i="5"/>
  <c r="G750" i="5"/>
  <c r="H750" i="5" s="1"/>
  <c r="AA749" i="5"/>
  <c r="Z749" i="5"/>
  <c r="Y749" i="5"/>
  <c r="X749" i="5"/>
  <c r="W749" i="5"/>
  <c r="U749" i="5"/>
  <c r="T749" i="5"/>
  <c r="S749" i="5"/>
  <c r="R749" i="5"/>
  <c r="Q749" i="5"/>
  <c r="P749" i="5"/>
  <c r="O749" i="5" s="1"/>
  <c r="AA748" i="5"/>
  <c r="Z748" i="5"/>
  <c r="Y748" i="5"/>
  <c r="W748" i="5"/>
  <c r="V748" i="5"/>
  <c r="U748" i="5"/>
  <c r="T748" i="5"/>
  <c r="S748" i="5"/>
  <c r="R748" i="5"/>
  <c r="Q748" i="5"/>
  <c r="K748" i="5"/>
  <c r="G748" i="5"/>
  <c r="H748" i="5" s="1"/>
  <c r="AA747" i="5"/>
  <c r="Z747" i="5"/>
  <c r="Y747" i="5"/>
  <c r="X747" i="5"/>
  <c r="W747" i="5"/>
  <c r="U747" i="5"/>
  <c r="T747" i="5"/>
  <c r="S747" i="5"/>
  <c r="R747" i="5"/>
  <c r="Q747" i="5"/>
  <c r="P747" i="5"/>
  <c r="O747" i="5" s="1"/>
  <c r="AA746" i="5"/>
  <c r="Z746" i="5"/>
  <c r="Y746" i="5"/>
  <c r="X746" i="5"/>
  <c r="W746" i="5"/>
  <c r="U746" i="5"/>
  <c r="T746" i="5"/>
  <c r="S746" i="5"/>
  <c r="R746" i="5"/>
  <c r="Q746" i="5"/>
  <c r="K746" i="5"/>
  <c r="G746" i="5"/>
  <c r="H746" i="5" s="1"/>
  <c r="AA741" i="5"/>
  <c r="Z741" i="5"/>
  <c r="Y741" i="5"/>
  <c r="X741" i="5"/>
  <c r="W741" i="5"/>
  <c r="V741" i="5"/>
  <c r="T741" i="5"/>
  <c r="S741" i="5"/>
  <c r="R741" i="5"/>
  <c r="Q741" i="5"/>
  <c r="K741" i="5"/>
  <c r="AA740" i="5"/>
  <c r="Z740" i="5"/>
  <c r="Y740" i="5"/>
  <c r="X740" i="5"/>
  <c r="W740" i="5"/>
  <c r="U740" i="5"/>
  <c r="T740" i="5"/>
  <c r="S740" i="5"/>
  <c r="R740" i="5"/>
  <c r="Q740" i="5"/>
  <c r="P740" i="5"/>
  <c r="O740" i="5"/>
  <c r="AA739" i="5"/>
  <c r="Z739" i="5"/>
  <c r="Y739" i="5"/>
  <c r="X739" i="5"/>
  <c r="W739" i="5"/>
  <c r="V739" i="5"/>
  <c r="T739" i="5"/>
  <c r="S739" i="5"/>
  <c r="R739" i="5"/>
  <c r="Q739" i="5"/>
  <c r="K739" i="5"/>
  <c r="P739" i="5" s="1"/>
  <c r="AA738" i="5"/>
  <c r="Z738" i="5"/>
  <c r="Y738" i="5"/>
  <c r="X738" i="5"/>
  <c r="V738" i="5"/>
  <c r="U738" i="5"/>
  <c r="T738" i="5"/>
  <c r="S738" i="5"/>
  <c r="R738" i="5"/>
  <c r="Q738" i="5"/>
  <c r="K738" i="5"/>
  <c r="G738" i="5"/>
  <c r="H738" i="5" s="1"/>
  <c r="AA737" i="5"/>
  <c r="Z737" i="5"/>
  <c r="Y737" i="5"/>
  <c r="X737" i="5"/>
  <c r="W737" i="5"/>
  <c r="V737" i="5"/>
  <c r="U737" i="5"/>
  <c r="T737" i="5"/>
  <c r="S737" i="5"/>
  <c r="R737" i="5"/>
  <c r="Q737" i="5"/>
  <c r="P737" i="5"/>
  <c r="O737" i="5" s="1"/>
  <c r="AA736" i="5"/>
  <c r="Z736" i="5"/>
  <c r="Y736" i="5"/>
  <c r="X736" i="5"/>
  <c r="W736" i="5"/>
  <c r="V736" i="5"/>
  <c r="T736" i="5"/>
  <c r="S736" i="5"/>
  <c r="R736" i="5"/>
  <c r="Q736" i="5"/>
  <c r="K736" i="5"/>
  <c r="AA735" i="5"/>
  <c r="Z735" i="5"/>
  <c r="Y735" i="5"/>
  <c r="X735" i="5"/>
  <c r="W735" i="5"/>
  <c r="U735" i="5"/>
  <c r="T735" i="5"/>
  <c r="S735" i="5"/>
  <c r="R735" i="5"/>
  <c r="Q735" i="5"/>
  <c r="P735" i="5"/>
  <c r="O735" i="5"/>
  <c r="AA734" i="5"/>
  <c r="Z734" i="5"/>
  <c r="Y734" i="5"/>
  <c r="X734" i="5"/>
  <c r="W734" i="5"/>
  <c r="V734" i="5"/>
  <c r="T734" i="5"/>
  <c r="S734" i="5"/>
  <c r="R734" i="5"/>
  <c r="Q734" i="5"/>
  <c r="K734" i="5"/>
  <c r="G736" i="5" s="1"/>
  <c r="H736" i="5" s="1"/>
  <c r="AA733" i="5"/>
  <c r="Z733" i="5"/>
  <c r="Y733" i="5"/>
  <c r="X733" i="5"/>
  <c r="V733" i="5"/>
  <c r="U733" i="5"/>
  <c r="T733" i="5"/>
  <c r="S733" i="5"/>
  <c r="R733" i="5"/>
  <c r="Q733" i="5"/>
  <c r="K733" i="5"/>
  <c r="G735" i="5" s="1"/>
  <c r="H735" i="5" s="1"/>
  <c r="G733" i="5"/>
  <c r="H733" i="5" s="1"/>
  <c r="AA732" i="5"/>
  <c r="Z732" i="5"/>
  <c r="Y732" i="5"/>
  <c r="X732" i="5"/>
  <c r="W732" i="5"/>
  <c r="V732" i="5"/>
  <c r="U732" i="5"/>
  <c r="T732" i="5"/>
  <c r="S732" i="5"/>
  <c r="R732" i="5"/>
  <c r="Q732" i="5"/>
  <c r="P732" i="5"/>
  <c r="O732" i="5" s="1"/>
  <c r="AA731" i="5"/>
  <c r="Z731" i="5"/>
  <c r="Y731" i="5"/>
  <c r="X731" i="5"/>
  <c r="W731" i="5"/>
  <c r="U731" i="5"/>
  <c r="T731" i="5"/>
  <c r="S731" i="5"/>
  <c r="R731" i="5"/>
  <c r="Q731" i="5"/>
  <c r="K731" i="5"/>
  <c r="G731" i="5"/>
  <c r="H731" i="5" s="1"/>
  <c r="AA730" i="5"/>
  <c r="Z730" i="5"/>
  <c r="Y730" i="5"/>
  <c r="X730" i="5"/>
  <c r="W730" i="5"/>
  <c r="U730" i="5"/>
  <c r="T730" i="5"/>
  <c r="S730" i="5"/>
  <c r="R730" i="5"/>
  <c r="Q730" i="5"/>
  <c r="P730" i="5"/>
  <c r="O730" i="5"/>
  <c r="AA729" i="5"/>
  <c r="Z729" i="5"/>
  <c r="Y729" i="5"/>
  <c r="X729" i="5"/>
  <c r="V729" i="5"/>
  <c r="U729" i="5"/>
  <c r="T729" i="5"/>
  <c r="S729" i="5"/>
  <c r="R729" i="5"/>
  <c r="Q729" i="5"/>
  <c r="K729" i="5"/>
  <c r="P729" i="5" s="1"/>
  <c r="AA728" i="5"/>
  <c r="Z728" i="5"/>
  <c r="Y728" i="5"/>
  <c r="X728" i="5"/>
  <c r="V728" i="5"/>
  <c r="U728" i="5"/>
  <c r="T728" i="5"/>
  <c r="S728" i="5"/>
  <c r="R728" i="5"/>
  <c r="Q728" i="5"/>
  <c r="P728" i="5"/>
  <c r="O728" i="5"/>
  <c r="G728" i="5"/>
  <c r="H728" i="5" s="1"/>
  <c r="AA727" i="5"/>
  <c r="Z727" i="5"/>
  <c r="Y727" i="5"/>
  <c r="X727" i="5"/>
  <c r="W727" i="5"/>
  <c r="V727" i="5"/>
  <c r="U727" i="5"/>
  <c r="T727" i="5"/>
  <c r="S727" i="5"/>
  <c r="R727" i="5"/>
  <c r="Q727" i="5"/>
  <c r="P727" i="5"/>
  <c r="O727" i="5" s="1"/>
  <c r="AA726" i="5"/>
  <c r="Z726" i="5"/>
  <c r="Y726" i="5"/>
  <c r="X726" i="5"/>
  <c r="W726" i="5"/>
  <c r="U726" i="5"/>
  <c r="T726" i="5"/>
  <c r="S726" i="5"/>
  <c r="R726" i="5"/>
  <c r="Q726" i="5"/>
  <c r="K726" i="5"/>
  <c r="G724" i="5" s="1"/>
  <c r="H724" i="5" s="1"/>
  <c r="G726" i="5"/>
  <c r="H726" i="5" s="1"/>
  <c r="AA725" i="5"/>
  <c r="Z725" i="5"/>
  <c r="Y725" i="5"/>
  <c r="X725" i="5"/>
  <c r="W725" i="5"/>
  <c r="U725" i="5"/>
  <c r="T725" i="5"/>
  <c r="S725" i="5"/>
  <c r="R725" i="5"/>
  <c r="Q725" i="5"/>
  <c r="P725" i="5"/>
  <c r="O725" i="5"/>
  <c r="AA724" i="5"/>
  <c r="Z724" i="5"/>
  <c r="Y724" i="5"/>
  <c r="X724" i="5"/>
  <c r="V724" i="5"/>
  <c r="U724" i="5"/>
  <c r="T724" i="5"/>
  <c r="S724" i="5"/>
  <c r="R724" i="5"/>
  <c r="Q724" i="5"/>
  <c r="K724" i="5"/>
  <c r="P724" i="5" s="1"/>
  <c r="AA723" i="5"/>
  <c r="Z723" i="5"/>
  <c r="Y723" i="5"/>
  <c r="X723" i="5"/>
  <c r="V723" i="5"/>
  <c r="U723" i="5"/>
  <c r="T723" i="5"/>
  <c r="S723" i="5"/>
  <c r="R723" i="5"/>
  <c r="Q723" i="5"/>
  <c r="P723" i="5"/>
  <c r="O723" i="5"/>
  <c r="G723" i="5"/>
  <c r="H723" i="5" s="1"/>
  <c r="AA722" i="5"/>
  <c r="Z722" i="5"/>
  <c r="Y722" i="5"/>
  <c r="X722" i="5"/>
  <c r="W722" i="5"/>
  <c r="V722" i="5"/>
  <c r="U722" i="5"/>
  <c r="T722" i="5"/>
  <c r="S722" i="5"/>
  <c r="R722" i="5"/>
  <c r="Q722" i="5"/>
  <c r="P722" i="5"/>
  <c r="O722" i="5" s="1"/>
  <c r="AA721" i="5"/>
  <c r="Z721" i="5"/>
  <c r="Y721" i="5"/>
  <c r="X721" i="5"/>
  <c r="W721" i="5"/>
  <c r="U721" i="5"/>
  <c r="T721" i="5"/>
  <c r="S721" i="5"/>
  <c r="R721" i="5"/>
  <c r="Q721" i="5"/>
  <c r="K721" i="5"/>
  <c r="G720" i="5" s="1"/>
  <c r="H720" i="5" s="1"/>
  <c r="G721" i="5"/>
  <c r="H721" i="5" s="1"/>
  <c r="AA720" i="5"/>
  <c r="Z720" i="5"/>
  <c r="Y720" i="5"/>
  <c r="X720" i="5"/>
  <c r="W720" i="5"/>
  <c r="U720" i="5"/>
  <c r="T720" i="5"/>
  <c r="S720" i="5"/>
  <c r="R720" i="5"/>
  <c r="Q720" i="5"/>
  <c r="P720" i="5"/>
  <c r="O720" i="5"/>
  <c r="AA719" i="5"/>
  <c r="Z719" i="5"/>
  <c r="Y719" i="5"/>
  <c r="X719" i="5"/>
  <c r="V719" i="5"/>
  <c r="U719" i="5"/>
  <c r="T719" i="5"/>
  <c r="S719" i="5"/>
  <c r="R719" i="5"/>
  <c r="Q719" i="5"/>
  <c r="K719" i="5"/>
  <c r="P719" i="5" s="1"/>
  <c r="AA718" i="5"/>
  <c r="Z718" i="5"/>
  <c r="Y718" i="5"/>
  <c r="X718" i="5"/>
  <c r="V718" i="5"/>
  <c r="U718" i="5"/>
  <c r="T718" i="5"/>
  <c r="S718" i="5"/>
  <c r="R718" i="5"/>
  <c r="Q718" i="5"/>
  <c r="P718" i="5"/>
  <c r="O718" i="5"/>
  <c r="G718" i="5"/>
  <c r="H718" i="5" s="1"/>
  <c r="AA717" i="5"/>
  <c r="Z717" i="5"/>
  <c r="Y717" i="5"/>
  <c r="X717" i="5"/>
  <c r="W717" i="5"/>
  <c r="V717" i="5"/>
  <c r="U717" i="5"/>
  <c r="T717" i="5"/>
  <c r="S717" i="5"/>
  <c r="R717" i="5"/>
  <c r="Q717" i="5"/>
  <c r="P717" i="5"/>
  <c r="O717" i="5" s="1"/>
  <c r="AA716" i="5"/>
  <c r="Z716" i="5"/>
  <c r="Y716" i="5"/>
  <c r="X716" i="5"/>
  <c r="W716" i="5"/>
  <c r="U716" i="5"/>
  <c r="T716" i="5"/>
  <c r="S716" i="5"/>
  <c r="R716" i="5"/>
  <c r="Q716" i="5"/>
  <c r="K716" i="5"/>
  <c r="G715" i="5" s="1"/>
  <c r="H715" i="5" s="1"/>
  <c r="G716" i="5"/>
  <c r="H716" i="5" s="1"/>
  <c r="AA715" i="5"/>
  <c r="Z715" i="5"/>
  <c r="Y715" i="5"/>
  <c r="X715" i="5"/>
  <c r="W715" i="5"/>
  <c r="U715" i="5"/>
  <c r="T715" i="5"/>
  <c r="S715" i="5"/>
  <c r="R715" i="5"/>
  <c r="Q715" i="5"/>
  <c r="P715" i="5"/>
  <c r="O715" i="5"/>
  <c r="AA714" i="5"/>
  <c r="Z714" i="5"/>
  <c r="Y714" i="5"/>
  <c r="X714" i="5"/>
  <c r="V714" i="5"/>
  <c r="U714" i="5"/>
  <c r="T714" i="5"/>
  <c r="S714" i="5"/>
  <c r="R714" i="5"/>
  <c r="Q714" i="5"/>
  <c r="K714" i="5"/>
  <c r="AA713" i="5"/>
  <c r="Z713" i="5"/>
  <c r="Y713" i="5"/>
  <c r="X713" i="5"/>
  <c r="V713" i="5"/>
  <c r="U713" i="5"/>
  <c r="T713" i="5"/>
  <c r="S713" i="5"/>
  <c r="R713" i="5"/>
  <c r="Q713" i="5"/>
  <c r="P713" i="5"/>
  <c r="O713" i="5"/>
  <c r="G713" i="5"/>
  <c r="H713" i="5" s="1"/>
  <c r="AA712" i="5"/>
  <c r="Z712" i="5"/>
  <c r="Y712" i="5"/>
  <c r="X712" i="5"/>
  <c r="W712" i="5"/>
  <c r="V712" i="5"/>
  <c r="U712" i="5"/>
  <c r="T712" i="5"/>
  <c r="S712" i="5"/>
  <c r="R712" i="5"/>
  <c r="Q712" i="5"/>
  <c r="P712" i="5"/>
  <c r="O712" i="5" s="1"/>
  <c r="AA711" i="5"/>
  <c r="Z711" i="5"/>
  <c r="Y711" i="5"/>
  <c r="X711" i="5"/>
  <c r="W711" i="5"/>
  <c r="U711" i="5"/>
  <c r="T711" i="5"/>
  <c r="S711" i="5"/>
  <c r="R711" i="5"/>
  <c r="Q711" i="5"/>
  <c r="K711" i="5"/>
  <c r="G711" i="5"/>
  <c r="H711" i="5" s="1"/>
  <c r="AA710" i="5"/>
  <c r="Z710" i="5"/>
  <c r="Y710" i="5"/>
  <c r="X710" i="5"/>
  <c r="W710" i="5"/>
  <c r="U710" i="5"/>
  <c r="T710" i="5"/>
  <c r="S710" i="5"/>
  <c r="R710" i="5"/>
  <c r="Q710" i="5"/>
  <c r="P710" i="5"/>
  <c r="O710" i="5"/>
  <c r="AA709" i="5"/>
  <c r="Z709" i="5"/>
  <c r="Y709" i="5"/>
  <c r="X709" i="5"/>
  <c r="V709" i="5"/>
  <c r="U709" i="5"/>
  <c r="T709" i="5"/>
  <c r="S709" i="5"/>
  <c r="R709" i="5"/>
  <c r="Q709" i="5"/>
  <c r="K709" i="5"/>
  <c r="P709" i="5" s="1"/>
  <c r="AA708" i="5"/>
  <c r="Z708" i="5"/>
  <c r="Y708" i="5"/>
  <c r="X708" i="5"/>
  <c r="V708" i="5"/>
  <c r="U708" i="5"/>
  <c r="T708" i="5"/>
  <c r="S708" i="5"/>
  <c r="R708" i="5"/>
  <c r="Q708" i="5"/>
  <c r="P708" i="5"/>
  <c r="O708" i="5"/>
  <c r="G708" i="5"/>
  <c r="H708" i="5" s="1"/>
  <c r="AA707" i="5"/>
  <c r="Z707" i="5"/>
  <c r="Y707" i="5"/>
  <c r="X707" i="5"/>
  <c r="W707" i="5"/>
  <c r="V707" i="5"/>
  <c r="U707" i="5"/>
  <c r="T707" i="5"/>
  <c r="S707" i="5"/>
  <c r="R707" i="5"/>
  <c r="Q707" i="5"/>
  <c r="P707" i="5"/>
  <c r="O707" i="5" s="1"/>
  <c r="AA706" i="5"/>
  <c r="Z706" i="5"/>
  <c r="Y706" i="5"/>
  <c r="X706" i="5"/>
  <c r="W706" i="5"/>
  <c r="U706" i="5"/>
  <c r="T706" i="5"/>
  <c r="S706" i="5"/>
  <c r="R706" i="5"/>
  <c r="Q706" i="5"/>
  <c r="K706" i="5"/>
  <c r="G706" i="5"/>
  <c r="H706" i="5" s="1"/>
  <c r="AA705" i="5"/>
  <c r="Z705" i="5"/>
  <c r="Y705" i="5"/>
  <c r="X705" i="5"/>
  <c r="W705" i="5"/>
  <c r="U705" i="5"/>
  <c r="T705" i="5"/>
  <c r="S705" i="5"/>
  <c r="R705" i="5"/>
  <c r="Q705" i="5"/>
  <c r="P705" i="5"/>
  <c r="O705" i="5"/>
  <c r="AA704" i="5"/>
  <c r="Z704" i="5"/>
  <c r="Y704" i="5"/>
  <c r="X704" i="5"/>
  <c r="V704" i="5"/>
  <c r="U704" i="5"/>
  <c r="T704" i="5"/>
  <c r="S704" i="5"/>
  <c r="R704" i="5"/>
  <c r="Q704" i="5"/>
  <c r="K704" i="5"/>
  <c r="AA703" i="5"/>
  <c r="Z703" i="5"/>
  <c r="Y703" i="5"/>
  <c r="X703" i="5"/>
  <c r="V703" i="5"/>
  <c r="U703" i="5"/>
  <c r="T703" i="5"/>
  <c r="S703" i="5"/>
  <c r="R703" i="5"/>
  <c r="Q703" i="5"/>
  <c r="P703" i="5"/>
  <c r="O703" i="5"/>
  <c r="G703" i="5"/>
  <c r="H703" i="5" s="1"/>
  <c r="AA702" i="5"/>
  <c r="Z702" i="5"/>
  <c r="Y702" i="5"/>
  <c r="X702" i="5"/>
  <c r="W702" i="5"/>
  <c r="V702" i="5"/>
  <c r="U702" i="5"/>
  <c r="T702" i="5"/>
  <c r="S702" i="5"/>
  <c r="R702" i="5"/>
  <c r="Q702" i="5"/>
  <c r="P702" i="5"/>
  <c r="O702" i="5" s="1"/>
  <c r="AA701" i="5"/>
  <c r="Z701" i="5"/>
  <c r="Y701" i="5"/>
  <c r="X701" i="5"/>
  <c r="W701" i="5"/>
  <c r="U701" i="5"/>
  <c r="T701" i="5"/>
  <c r="S701" i="5"/>
  <c r="R701" i="5"/>
  <c r="Q701" i="5"/>
  <c r="K701" i="5"/>
  <c r="G700" i="5" s="1"/>
  <c r="H700" i="5" s="1"/>
  <c r="G701" i="5"/>
  <c r="H701" i="5" s="1"/>
  <c r="AA700" i="5"/>
  <c r="Z700" i="5"/>
  <c r="Y700" i="5"/>
  <c r="X700" i="5"/>
  <c r="W700" i="5"/>
  <c r="U700" i="5"/>
  <c r="T700" i="5"/>
  <c r="S700" i="5"/>
  <c r="R700" i="5"/>
  <c r="Q700" i="5"/>
  <c r="P700" i="5"/>
  <c r="O700" i="5"/>
  <c r="AA699" i="5"/>
  <c r="Z699" i="5"/>
  <c r="Y699" i="5"/>
  <c r="X699" i="5"/>
  <c r="V699" i="5"/>
  <c r="U699" i="5"/>
  <c r="T699" i="5"/>
  <c r="S699" i="5"/>
  <c r="R699" i="5"/>
  <c r="Q699" i="5"/>
  <c r="K699" i="5"/>
  <c r="P699" i="5" s="1"/>
  <c r="AA698" i="5"/>
  <c r="Z698" i="5"/>
  <c r="Y698" i="5"/>
  <c r="X698" i="5"/>
  <c r="V698" i="5"/>
  <c r="U698" i="5"/>
  <c r="T698" i="5"/>
  <c r="S698" i="5"/>
  <c r="R698" i="5"/>
  <c r="Q698" i="5"/>
  <c r="P698" i="5"/>
  <c r="O698" i="5"/>
  <c r="G698" i="5"/>
  <c r="H698" i="5" s="1"/>
  <c r="AA697" i="5"/>
  <c r="Z697" i="5"/>
  <c r="Y697" i="5"/>
  <c r="X697" i="5"/>
  <c r="W697" i="5"/>
  <c r="V697" i="5"/>
  <c r="U697" i="5"/>
  <c r="T697" i="5"/>
  <c r="S697" i="5"/>
  <c r="R697" i="5"/>
  <c r="Q697" i="5"/>
  <c r="P697" i="5"/>
  <c r="O697" i="5" s="1"/>
  <c r="AA696" i="5"/>
  <c r="Z696" i="5"/>
  <c r="Y696" i="5"/>
  <c r="X696" i="5"/>
  <c r="W696" i="5"/>
  <c r="U696" i="5"/>
  <c r="T696" i="5"/>
  <c r="S696" i="5"/>
  <c r="R696" i="5"/>
  <c r="Q696" i="5"/>
  <c r="K696" i="5"/>
  <c r="G696" i="5"/>
  <c r="H696" i="5" s="1"/>
  <c r="AA695" i="5"/>
  <c r="Z695" i="5"/>
  <c r="Y695" i="5"/>
  <c r="X695" i="5"/>
  <c r="W695" i="5"/>
  <c r="U695" i="5"/>
  <c r="T695" i="5"/>
  <c r="S695" i="5"/>
  <c r="R695" i="5"/>
  <c r="Q695" i="5"/>
  <c r="P695" i="5"/>
  <c r="O695" i="5"/>
  <c r="AA694" i="5"/>
  <c r="Z694" i="5"/>
  <c r="Y694" i="5"/>
  <c r="X694" i="5"/>
  <c r="V694" i="5"/>
  <c r="U694" i="5"/>
  <c r="T694" i="5"/>
  <c r="S694" i="5"/>
  <c r="R694" i="5"/>
  <c r="Q694" i="5"/>
  <c r="K694" i="5"/>
  <c r="AA693" i="5"/>
  <c r="Z693" i="5"/>
  <c r="Y693" i="5"/>
  <c r="X693" i="5"/>
  <c r="V693" i="5"/>
  <c r="U693" i="5"/>
  <c r="T693" i="5"/>
  <c r="S693" i="5"/>
  <c r="R693" i="5"/>
  <c r="Q693" i="5"/>
  <c r="P693" i="5"/>
  <c r="O693" i="5"/>
  <c r="G693" i="5"/>
  <c r="H693" i="5" s="1"/>
  <c r="AA692" i="5"/>
  <c r="Z692" i="5"/>
  <c r="Y692" i="5"/>
  <c r="X692" i="5"/>
  <c r="W692" i="5"/>
  <c r="V692" i="5"/>
  <c r="U692" i="5"/>
  <c r="T692" i="5"/>
  <c r="S692" i="5"/>
  <c r="R692" i="5"/>
  <c r="Q692" i="5"/>
  <c r="P692" i="5"/>
  <c r="O692" i="5" s="1"/>
  <c r="AA691" i="5"/>
  <c r="Z691" i="5"/>
  <c r="Y691" i="5"/>
  <c r="X691" i="5"/>
  <c r="W691" i="5"/>
  <c r="U691" i="5"/>
  <c r="T691" i="5"/>
  <c r="S691" i="5"/>
  <c r="R691" i="5"/>
  <c r="Q691" i="5"/>
  <c r="K691" i="5"/>
  <c r="G689" i="5" s="1"/>
  <c r="H689" i="5" s="1"/>
  <c r="G691" i="5"/>
  <c r="H691" i="5" s="1"/>
  <c r="AA690" i="5"/>
  <c r="Z690" i="5"/>
  <c r="Y690" i="5"/>
  <c r="X690" i="5"/>
  <c r="W690" i="5"/>
  <c r="U690" i="5"/>
  <c r="T690" i="5"/>
  <c r="S690" i="5"/>
  <c r="R690" i="5"/>
  <c r="Q690" i="5"/>
  <c r="P690" i="5"/>
  <c r="O690" i="5"/>
  <c r="AA689" i="5"/>
  <c r="Z689" i="5"/>
  <c r="Y689" i="5"/>
  <c r="X689" i="5"/>
  <c r="V689" i="5"/>
  <c r="U689" i="5"/>
  <c r="T689" i="5"/>
  <c r="S689" i="5"/>
  <c r="R689" i="5"/>
  <c r="Q689" i="5"/>
  <c r="K689" i="5"/>
  <c r="AA688" i="5"/>
  <c r="Z688" i="5"/>
  <c r="Y688" i="5"/>
  <c r="X688" i="5"/>
  <c r="V688" i="5"/>
  <c r="U688" i="5"/>
  <c r="T688" i="5"/>
  <c r="S688" i="5"/>
  <c r="R688" i="5"/>
  <c r="Q688" i="5"/>
  <c r="P688" i="5"/>
  <c r="O688" i="5"/>
  <c r="G688" i="5"/>
  <c r="H688" i="5" s="1"/>
  <c r="AA687" i="5"/>
  <c r="Z687" i="5"/>
  <c r="Y687" i="5"/>
  <c r="X687" i="5"/>
  <c r="W687" i="5"/>
  <c r="V687" i="5"/>
  <c r="U687" i="5"/>
  <c r="T687" i="5"/>
  <c r="S687" i="5"/>
  <c r="R687" i="5"/>
  <c r="Q687" i="5"/>
  <c r="P687" i="5"/>
  <c r="O687" i="5" s="1"/>
  <c r="AA686" i="5"/>
  <c r="Z686" i="5"/>
  <c r="Y686" i="5"/>
  <c r="X686" i="5"/>
  <c r="W686" i="5"/>
  <c r="U686" i="5"/>
  <c r="T686" i="5"/>
  <c r="S686" i="5"/>
  <c r="R686" i="5"/>
  <c r="Q686" i="5"/>
  <c r="K686" i="5"/>
  <c r="P686" i="5" s="1"/>
  <c r="G686" i="5"/>
  <c r="H686" i="5" s="1"/>
  <c r="AA685" i="5"/>
  <c r="Z685" i="5"/>
  <c r="Y685" i="5"/>
  <c r="X685" i="5"/>
  <c r="W685" i="5"/>
  <c r="U685" i="5"/>
  <c r="T685" i="5"/>
  <c r="S685" i="5"/>
  <c r="R685" i="5"/>
  <c r="Q685" i="5"/>
  <c r="P685" i="5"/>
  <c r="O685" i="5"/>
  <c r="AA684" i="5"/>
  <c r="Z684" i="5"/>
  <c r="Y684" i="5"/>
  <c r="X684" i="5"/>
  <c r="V684" i="5"/>
  <c r="U684" i="5"/>
  <c r="T684" i="5"/>
  <c r="S684" i="5"/>
  <c r="R684" i="5"/>
  <c r="Q684" i="5"/>
  <c r="K684" i="5"/>
  <c r="AA683" i="5"/>
  <c r="Z683" i="5"/>
  <c r="Y683" i="5"/>
  <c r="X683" i="5"/>
  <c r="V683" i="5"/>
  <c r="U683" i="5"/>
  <c r="T683" i="5"/>
  <c r="S683" i="5"/>
  <c r="R683" i="5"/>
  <c r="Q683" i="5"/>
  <c r="P683" i="5"/>
  <c r="O683" i="5"/>
  <c r="G683" i="5"/>
  <c r="H683" i="5" s="1"/>
  <c r="AA682" i="5"/>
  <c r="Z682" i="5"/>
  <c r="Y682" i="5"/>
  <c r="X682" i="5"/>
  <c r="W682" i="5"/>
  <c r="V682" i="5"/>
  <c r="U682" i="5"/>
  <c r="T682" i="5"/>
  <c r="S682" i="5"/>
  <c r="R682" i="5"/>
  <c r="Q682" i="5"/>
  <c r="P682" i="5"/>
  <c r="O682" i="5" s="1"/>
  <c r="AA681" i="5"/>
  <c r="Z681" i="5"/>
  <c r="Y681" i="5"/>
  <c r="X681" i="5"/>
  <c r="W681" i="5"/>
  <c r="U681" i="5"/>
  <c r="T681" i="5"/>
  <c r="S681" i="5"/>
  <c r="R681" i="5"/>
  <c r="Q681" i="5"/>
  <c r="K681" i="5"/>
  <c r="G681" i="5"/>
  <c r="H681" i="5" s="1"/>
  <c r="AA680" i="5"/>
  <c r="Z680" i="5"/>
  <c r="Y680" i="5"/>
  <c r="X680" i="5"/>
  <c r="W680" i="5"/>
  <c r="U680" i="5"/>
  <c r="T680" i="5"/>
  <c r="S680" i="5"/>
  <c r="R680" i="5"/>
  <c r="Q680" i="5"/>
  <c r="P680" i="5"/>
  <c r="O680" i="5"/>
  <c r="AA679" i="5"/>
  <c r="Z679" i="5"/>
  <c r="Y679" i="5"/>
  <c r="X679" i="5"/>
  <c r="V679" i="5"/>
  <c r="U679" i="5"/>
  <c r="T679" i="5"/>
  <c r="S679" i="5"/>
  <c r="R679" i="5"/>
  <c r="Q679" i="5"/>
  <c r="K679" i="5"/>
  <c r="P679" i="5" s="1"/>
  <c r="AA678" i="5"/>
  <c r="Z678" i="5"/>
  <c r="Y678" i="5"/>
  <c r="X678" i="5"/>
  <c r="V678" i="5"/>
  <c r="U678" i="5"/>
  <c r="T678" i="5"/>
  <c r="S678" i="5"/>
  <c r="R678" i="5"/>
  <c r="Q678" i="5"/>
  <c r="P678" i="5"/>
  <c r="O678" i="5"/>
  <c r="G678" i="5"/>
  <c r="H678" i="5" s="1"/>
  <c r="AA677" i="5"/>
  <c r="Z677" i="5"/>
  <c r="Y677" i="5"/>
  <c r="X677" i="5"/>
  <c r="W677" i="5"/>
  <c r="V677" i="5"/>
  <c r="U677" i="5"/>
  <c r="T677" i="5"/>
  <c r="S677" i="5"/>
  <c r="R677" i="5"/>
  <c r="Q677" i="5"/>
  <c r="P677" i="5"/>
  <c r="O677" i="5" s="1"/>
  <c r="AA676" i="5"/>
  <c r="Z676" i="5"/>
  <c r="Y676" i="5"/>
  <c r="X676" i="5"/>
  <c r="W676" i="5"/>
  <c r="U676" i="5"/>
  <c r="T676" i="5"/>
  <c r="S676" i="5"/>
  <c r="R676" i="5"/>
  <c r="Q676" i="5"/>
  <c r="K676" i="5"/>
  <c r="P676" i="5" s="1"/>
  <c r="G676" i="5"/>
  <c r="H676" i="5" s="1"/>
  <c r="AA675" i="5"/>
  <c r="Z675" i="5"/>
  <c r="Y675" i="5"/>
  <c r="X675" i="5"/>
  <c r="W675" i="5"/>
  <c r="U675" i="5"/>
  <c r="T675" i="5"/>
  <c r="S675" i="5"/>
  <c r="R675" i="5"/>
  <c r="Q675" i="5"/>
  <c r="P675" i="5"/>
  <c r="O675" i="5"/>
  <c r="AA674" i="5"/>
  <c r="Z674" i="5"/>
  <c r="Y674" i="5"/>
  <c r="X674" i="5"/>
  <c r="V674" i="5"/>
  <c r="U674" i="5"/>
  <c r="T674" i="5"/>
  <c r="S674" i="5"/>
  <c r="R674" i="5"/>
  <c r="Q674" i="5"/>
  <c r="K674" i="5"/>
  <c r="O674" i="5" s="1"/>
  <c r="AA673" i="5"/>
  <c r="Z673" i="5"/>
  <c r="Y673" i="5"/>
  <c r="X673" i="5"/>
  <c r="V673" i="5"/>
  <c r="U673" i="5"/>
  <c r="T673" i="5"/>
  <c r="S673" i="5"/>
  <c r="R673" i="5"/>
  <c r="Q673" i="5"/>
  <c r="P673" i="5"/>
  <c r="O673" i="5"/>
  <c r="G673" i="5"/>
  <c r="H673" i="5" s="1"/>
  <c r="AA672" i="5"/>
  <c r="Z672" i="5"/>
  <c r="Y672" i="5"/>
  <c r="X672" i="5"/>
  <c r="W672" i="5"/>
  <c r="V672" i="5"/>
  <c r="U672" i="5"/>
  <c r="T672" i="5"/>
  <c r="S672" i="5"/>
  <c r="R672" i="5"/>
  <c r="Q672" i="5"/>
  <c r="P672" i="5"/>
  <c r="O672" i="5" s="1"/>
  <c r="AA668" i="5"/>
  <c r="Z668" i="5"/>
  <c r="Y668" i="5"/>
  <c r="X668" i="5"/>
  <c r="W668" i="5"/>
  <c r="V668" i="5"/>
  <c r="U668" i="5"/>
  <c r="S668" i="5"/>
  <c r="R668" i="5"/>
  <c r="Q668" i="5"/>
  <c r="P668" i="5"/>
  <c r="O668" i="5"/>
  <c r="AA667" i="5"/>
  <c r="Z667" i="5"/>
  <c r="Y667" i="5"/>
  <c r="X667" i="5"/>
  <c r="W667" i="5"/>
  <c r="V667" i="5"/>
  <c r="U667" i="5"/>
  <c r="S667" i="5"/>
  <c r="R667" i="5"/>
  <c r="Q667" i="5"/>
  <c r="P667" i="5"/>
  <c r="O667" i="5"/>
  <c r="AA666" i="5"/>
  <c r="Z666" i="5"/>
  <c r="Y666" i="5"/>
  <c r="X666" i="5"/>
  <c r="V666" i="5"/>
  <c r="U666" i="5"/>
  <c r="T666" i="5"/>
  <c r="S666" i="5"/>
  <c r="R666" i="5"/>
  <c r="Q666" i="5"/>
  <c r="H666" i="5"/>
  <c r="AA665" i="5"/>
  <c r="Z665" i="5"/>
  <c r="Y665" i="5"/>
  <c r="X665" i="5"/>
  <c r="V665" i="5"/>
  <c r="U665" i="5"/>
  <c r="T665" i="5"/>
  <c r="S665" i="5"/>
  <c r="R665" i="5"/>
  <c r="Q665" i="5"/>
  <c r="K665" i="5"/>
  <c r="H665" i="5"/>
  <c r="AA664" i="5"/>
  <c r="Z664" i="5"/>
  <c r="Y664" i="5"/>
  <c r="X664" i="5"/>
  <c r="W664" i="5"/>
  <c r="V664" i="5"/>
  <c r="U664" i="5"/>
  <c r="T664" i="5"/>
  <c r="S664" i="5"/>
  <c r="R664" i="5"/>
  <c r="Q664" i="5"/>
  <c r="P664" i="5"/>
  <c r="O664" i="5" s="1"/>
  <c r="AA663" i="5"/>
  <c r="Z663" i="5"/>
  <c r="Y663" i="5"/>
  <c r="X663" i="5"/>
  <c r="W663" i="5"/>
  <c r="V663" i="5"/>
  <c r="U663" i="5"/>
  <c r="S663" i="5"/>
  <c r="R663" i="5"/>
  <c r="Q663" i="5"/>
  <c r="P663" i="5"/>
  <c r="O663" i="5"/>
  <c r="AA662" i="5"/>
  <c r="Z662" i="5"/>
  <c r="Y662" i="5"/>
  <c r="X662" i="5"/>
  <c r="W662" i="5"/>
  <c r="V662" i="5"/>
  <c r="U662" i="5"/>
  <c r="S662" i="5"/>
  <c r="R662" i="5"/>
  <c r="Q662" i="5"/>
  <c r="P662" i="5"/>
  <c r="O662" i="5"/>
  <c r="AA661" i="5"/>
  <c r="Z661" i="5"/>
  <c r="Y661" i="5"/>
  <c r="X661" i="5"/>
  <c r="V661" i="5"/>
  <c r="U661" i="5"/>
  <c r="T661" i="5"/>
  <c r="S661" i="5"/>
  <c r="R661" i="5"/>
  <c r="Q661" i="5"/>
  <c r="H661" i="5"/>
  <c r="AA660" i="5"/>
  <c r="Z660" i="5"/>
  <c r="Y660" i="5"/>
  <c r="X660" i="5"/>
  <c r="V660" i="5"/>
  <c r="U660" i="5"/>
  <c r="T660" i="5"/>
  <c r="S660" i="5"/>
  <c r="R660" i="5"/>
  <c r="Q660" i="5"/>
  <c r="K660" i="5"/>
  <c r="K661" i="5" s="1"/>
  <c r="P661" i="5" s="1"/>
  <c r="H660" i="5"/>
  <c r="AA659" i="5"/>
  <c r="Z659" i="5"/>
  <c r="Y659" i="5"/>
  <c r="X659" i="5"/>
  <c r="W659" i="5"/>
  <c r="V659" i="5"/>
  <c r="U659" i="5"/>
  <c r="T659" i="5"/>
  <c r="S659" i="5"/>
  <c r="R659" i="5"/>
  <c r="Q659" i="5"/>
  <c r="P659" i="5"/>
  <c r="O659" i="5" s="1"/>
  <c r="AA658" i="5"/>
  <c r="Z658" i="5"/>
  <c r="Y658" i="5"/>
  <c r="X658" i="5"/>
  <c r="W658" i="5"/>
  <c r="V658" i="5"/>
  <c r="U658" i="5"/>
  <c r="S658" i="5"/>
  <c r="R658" i="5"/>
  <c r="Q658" i="5"/>
  <c r="P658" i="5"/>
  <c r="O658" i="5"/>
  <c r="AA657" i="5"/>
  <c r="Z657" i="5"/>
  <c r="Y657" i="5"/>
  <c r="X657" i="5"/>
  <c r="W657" i="5"/>
  <c r="V657" i="5"/>
  <c r="U657" i="5"/>
  <c r="S657" i="5"/>
  <c r="R657" i="5"/>
  <c r="Q657" i="5"/>
  <c r="P657" i="5"/>
  <c r="O657" i="5"/>
  <c r="AA656" i="5"/>
  <c r="Z656" i="5"/>
  <c r="Y656" i="5"/>
  <c r="X656" i="5"/>
  <c r="V656" i="5"/>
  <c r="U656" i="5"/>
  <c r="T656" i="5"/>
  <c r="S656" i="5"/>
  <c r="R656" i="5"/>
  <c r="Q656" i="5"/>
  <c r="H656" i="5"/>
  <c r="AA655" i="5"/>
  <c r="Z655" i="5"/>
  <c r="Y655" i="5"/>
  <c r="X655" i="5"/>
  <c r="V655" i="5"/>
  <c r="U655" i="5"/>
  <c r="T655" i="5"/>
  <c r="S655" i="5"/>
  <c r="R655" i="5"/>
  <c r="Q655" i="5"/>
  <c r="K655" i="5"/>
  <c r="H655" i="5"/>
  <c r="AA654" i="5"/>
  <c r="Z654" i="5"/>
  <c r="Y654" i="5"/>
  <c r="X654" i="5"/>
  <c r="W654" i="5"/>
  <c r="V654" i="5"/>
  <c r="U654" i="5"/>
  <c r="T654" i="5"/>
  <c r="S654" i="5"/>
  <c r="R654" i="5"/>
  <c r="Q654" i="5"/>
  <c r="P654" i="5"/>
  <c r="O654" i="5" s="1"/>
  <c r="AA653" i="5"/>
  <c r="Z653" i="5"/>
  <c r="Y653" i="5"/>
  <c r="X653" i="5"/>
  <c r="W653" i="5"/>
  <c r="V653" i="5"/>
  <c r="U653" i="5"/>
  <c r="S653" i="5"/>
  <c r="R653" i="5"/>
  <c r="Q653" i="5"/>
  <c r="P653" i="5"/>
  <c r="O653" i="5"/>
  <c r="AA652" i="5"/>
  <c r="Z652" i="5"/>
  <c r="Y652" i="5"/>
  <c r="X652" i="5"/>
  <c r="W652" i="5"/>
  <c r="V652" i="5"/>
  <c r="U652" i="5"/>
  <c r="S652" i="5"/>
  <c r="R652" i="5"/>
  <c r="Q652" i="5"/>
  <c r="P652" i="5"/>
  <c r="O652" i="5"/>
  <c r="AA651" i="5"/>
  <c r="Z651" i="5"/>
  <c r="Y651" i="5"/>
  <c r="X651" i="5"/>
  <c r="V651" i="5"/>
  <c r="U651" i="5"/>
  <c r="T651" i="5"/>
  <c r="S651" i="5"/>
  <c r="R651" i="5"/>
  <c r="Q651" i="5"/>
  <c r="H651" i="5"/>
  <c r="AA650" i="5"/>
  <c r="Z650" i="5"/>
  <c r="Y650" i="5"/>
  <c r="X650" i="5"/>
  <c r="V650" i="5"/>
  <c r="U650" i="5"/>
  <c r="T650" i="5"/>
  <c r="S650" i="5"/>
  <c r="R650" i="5"/>
  <c r="Q650" i="5"/>
  <c r="K650" i="5"/>
  <c r="H650" i="5"/>
  <c r="AA649" i="5"/>
  <c r="Z649" i="5"/>
  <c r="Y649" i="5"/>
  <c r="X649" i="5"/>
  <c r="W649" i="5"/>
  <c r="V649" i="5"/>
  <c r="U649" i="5"/>
  <c r="T649" i="5"/>
  <c r="S649" i="5"/>
  <c r="R649" i="5"/>
  <c r="Q649" i="5"/>
  <c r="P649" i="5"/>
  <c r="O649" i="5" s="1"/>
  <c r="AA648" i="5"/>
  <c r="Z648" i="5"/>
  <c r="Y648" i="5"/>
  <c r="X648" i="5"/>
  <c r="W648" i="5"/>
  <c r="V648" i="5"/>
  <c r="U648" i="5"/>
  <c r="S648" i="5"/>
  <c r="R648" i="5"/>
  <c r="Q648" i="5"/>
  <c r="P648" i="5"/>
  <c r="O648" i="5"/>
  <c r="AA647" i="5"/>
  <c r="Z647" i="5"/>
  <c r="Y647" i="5"/>
  <c r="X647" i="5"/>
  <c r="W647" i="5"/>
  <c r="V647" i="5"/>
  <c r="U647" i="5"/>
  <c r="S647" i="5"/>
  <c r="R647" i="5"/>
  <c r="Q647" i="5"/>
  <c r="P647" i="5"/>
  <c r="O647" i="5"/>
  <c r="AA646" i="5"/>
  <c r="Z646" i="5"/>
  <c r="Y646" i="5"/>
  <c r="X646" i="5"/>
  <c r="V646" i="5"/>
  <c r="U646" i="5"/>
  <c r="T646" i="5"/>
  <c r="S646" i="5"/>
  <c r="R646" i="5"/>
  <c r="Q646" i="5"/>
  <c r="H646" i="5"/>
  <c r="AA645" i="5"/>
  <c r="Z645" i="5"/>
  <c r="Y645" i="5"/>
  <c r="X645" i="5"/>
  <c r="V645" i="5"/>
  <c r="U645" i="5"/>
  <c r="T645" i="5"/>
  <c r="S645" i="5"/>
  <c r="R645" i="5"/>
  <c r="Q645" i="5"/>
  <c r="K645" i="5"/>
  <c r="P645" i="5" s="1"/>
  <c r="H645" i="5"/>
  <c r="AA644" i="5"/>
  <c r="Z644" i="5"/>
  <c r="Y644" i="5"/>
  <c r="X644" i="5"/>
  <c r="W644" i="5"/>
  <c r="V644" i="5"/>
  <c r="U644" i="5"/>
  <c r="T644" i="5"/>
  <c r="S644" i="5"/>
  <c r="R644" i="5"/>
  <c r="Q644" i="5"/>
  <c r="P644" i="5"/>
  <c r="O644" i="5" s="1"/>
  <c r="AA643" i="5"/>
  <c r="Z643" i="5"/>
  <c r="Y643" i="5"/>
  <c r="X643" i="5"/>
  <c r="W643" i="5"/>
  <c r="V643" i="5"/>
  <c r="U643" i="5"/>
  <c r="S643" i="5"/>
  <c r="R643" i="5"/>
  <c r="Q643" i="5"/>
  <c r="P643" i="5"/>
  <c r="O643" i="5"/>
  <c r="AA642" i="5"/>
  <c r="Z642" i="5"/>
  <c r="Y642" i="5"/>
  <c r="X642" i="5"/>
  <c r="W642" i="5"/>
  <c r="V642" i="5"/>
  <c r="U642" i="5"/>
  <c r="S642" i="5"/>
  <c r="R642" i="5"/>
  <c r="Q642" i="5"/>
  <c r="P642" i="5"/>
  <c r="O642" i="5"/>
  <c r="AA641" i="5"/>
  <c r="Z641" i="5"/>
  <c r="Y641" i="5"/>
  <c r="X641" i="5"/>
  <c r="V641" i="5"/>
  <c r="U641" i="5"/>
  <c r="T641" i="5"/>
  <c r="S641" i="5"/>
  <c r="R641" i="5"/>
  <c r="Q641" i="5"/>
  <c r="H641" i="5"/>
  <c r="AA640" i="5"/>
  <c r="Z640" i="5"/>
  <c r="Y640" i="5"/>
  <c r="X640" i="5"/>
  <c r="V640" i="5"/>
  <c r="U640" i="5"/>
  <c r="T640" i="5"/>
  <c r="S640" i="5"/>
  <c r="R640" i="5"/>
  <c r="Q640" i="5"/>
  <c r="K640" i="5"/>
  <c r="K641" i="5" s="1"/>
  <c r="H640" i="5"/>
  <c r="AA639" i="5"/>
  <c r="Z639" i="5"/>
  <c r="Y639" i="5"/>
  <c r="X639" i="5"/>
  <c r="W639" i="5"/>
  <c r="V639" i="5"/>
  <c r="U639" i="5"/>
  <c r="T639" i="5"/>
  <c r="S639" i="5"/>
  <c r="R639" i="5"/>
  <c r="Q639" i="5"/>
  <c r="P639" i="5"/>
  <c r="O639" i="5" s="1"/>
  <c r="AA638" i="5"/>
  <c r="Z638" i="5"/>
  <c r="Y638" i="5"/>
  <c r="X638" i="5"/>
  <c r="W638" i="5"/>
  <c r="V638" i="5"/>
  <c r="U638" i="5"/>
  <c r="S638" i="5"/>
  <c r="R638" i="5"/>
  <c r="Q638" i="5"/>
  <c r="P638" i="5"/>
  <c r="O638" i="5"/>
  <c r="AA637" i="5"/>
  <c r="Z637" i="5"/>
  <c r="Y637" i="5"/>
  <c r="X637" i="5"/>
  <c r="W637" i="5"/>
  <c r="V637" i="5"/>
  <c r="U637" i="5"/>
  <c r="S637" i="5"/>
  <c r="R637" i="5"/>
  <c r="Q637" i="5"/>
  <c r="P637" i="5"/>
  <c r="O637" i="5"/>
  <c r="AA636" i="5"/>
  <c r="Z636" i="5"/>
  <c r="Y636" i="5"/>
  <c r="X636" i="5"/>
  <c r="V636" i="5"/>
  <c r="U636" i="5"/>
  <c r="T636" i="5"/>
  <c r="S636" i="5"/>
  <c r="R636" i="5"/>
  <c r="Q636" i="5"/>
  <c r="H636" i="5"/>
  <c r="AA635" i="5"/>
  <c r="Z635" i="5"/>
  <c r="Y635" i="5"/>
  <c r="X635" i="5"/>
  <c r="V635" i="5"/>
  <c r="U635" i="5"/>
  <c r="T635" i="5"/>
  <c r="S635" i="5"/>
  <c r="R635" i="5"/>
  <c r="Q635" i="5"/>
  <c r="K635" i="5"/>
  <c r="H635" i="5"/>
  <c r="AA634" i="5"/>
  <c r="Z634" i="5"/>
  <c r="Y634" i="5"/>
  <c r="X634" i="5"/>
  <c r="W634" i="5"/>
  <c r="V634" i="5"/>
  <c r="U634" i="5"/>
  <c r="T634" i="5"/>
  <c r="S634" i="5"/>
  <c r="R634" i="5"/>
  <c r="Q634" i="5"/>
  <c r="P634" i="5"/>
  <c r="O634" i="5" s="1"/>
  <c r="AA633" i="5"/>
  <c r="Z633" i="5"/>
  <c r="Y633" i="5"/>
  <c r="X633" i="5"/>
  <c r="W633" i="5"/>
  <c r="V633" i="5"/>
  <c r="U633" i="5"/>
  <c r="S633" i="5"/>
  <c r="R633" i="5"/>
  <c r="Q633" i="5"/>
  <c r="P633" i="5"/>
  <c r="O633" i="5"/>
  <c r="AA632" i="5"/>
  <c r="Z632" i="5"/>
  <c r="Y632" i="5"/>
  <c r="X632" i="5"/>
  <c r="W632" i="5"/>
  <c r="V632" i="5"/>
  <c r="U632" i="5"/>
  <c r="S632" i="5"/>
  <c r="R632" i="5"/>
  <c r="Q632" i="5"/>
  <c r="P632" i="5"/>
  <c r="O632" i="5"/>
  <c r="AA631" i="5"/>
  <c r="Z631" i="5"/>
  <c r="Y631" i="5"/>
  <c r="X631" i="5"/>
  <c r="V631" i="5"/>
  <c r="U631" i="5"/>
  <c r="T631" i="5"/>
  <c r="S631" i="5"/>
  <c r="R631" i="5"/>
  <c r="Q631" i="5"/>
  <c r="H631" i="5"/>
  <c r="AA630" i="5"/>
  <c r="Z630" i="5"/>
  <c r="Y630" i="5"/>
  <c r="X630" i="5"/>
  <c r="V630" i="5"/>
  <c r="U630" i="5"/>
  <c r="T630" i="5"/>
  <c r="S630" i="5"/>
  <c r="R630" i="5"/>
  <c r="Q630" i="5"/>
  <c r="K630" i="5"/>
  <c r="K631" i="5" s="1"/>
  <c r="O631" i="5" s="1"/>
  <c r="H630" i="5"/>
  <c r="AA629" i="5"/>
  <c r="Z629" i="5"/>
  <c r="Y629" i="5"/>
  <c r="X629" i="5"/>
  <c r="W629" i="5"/>
  <c r="V629" i="5"/>
  <c r="U629" i="5"/>
  <c r="T629" i="5"/>
  <c r="S629" i="5"/>
  <c r="R629" i="5"/>
  <c r="Q629" i="5"/>
  <c r="P629" i="5"/>
  <c r="O629" i="5" s="1"/>
  <c r="AA628" i="5"/>
  <c r="Z628" i="5"/>
  <c r="Y628" i="5"/>
  <c r="X628" i="5"/>
  <c r="W628" i="5"/>
  <c r="V628" i="5"/>
  <c r="U628" i="5"/>
  <c r="S628" i="5"/>
  <c r="R628" i="5"/>
  <c r="Q628" i="5"/>
  <c r="P628" i="5"/>
  <c r="O628" i="5"/>
  <c r="AA627" i="5"/>
  <c r="Z627" i="5"/>
  <c r="Y627" i="5"/>
  <c r="X627" i="5"/>
  <c r="W627" i="5"/>
  <c r="V627" i="5"/>
  <c r="U627" i="5"/>
  <c r="S627" i="5"/>
  <c r="R627" i="5"/>
  <c r="Q627" i="5"/>
  <c r="P627" i="5"/>
  <c r="O627" i="5"/>
  <c r="G627" i="5"/>
  <c r="G628" i="5" s="1"/>
  <c r="H628" i="5" s="1"/>
  <c r="AA626" i="5"/>
  <c r="Z626" i="5"/>
  <c r="Y626" i="5"/>
  <c r="X626" i="5"/>
  <c r="V626" i="5"/>
  <c r="U626" i="5"/>
  <c r="T626" i="5"/>
  <c r="S626" i="5"/>
  <c r="R626" i="5"/>
  <c r="Q626" i="5"/>
  <c r="K626" i="5"/>
  <c r="O626" i="5" s="1"/>
  <c r="H626" i="5"/>
  <c r="AA625" i="5"/>
  <c r="Z625" i="5"/>
  <c r="Y625" i="5"/>
  <c r="X625" i="5"/>
  <c r="V625" i="5"/>
  <c r="U625" i="5"/>
  <c r="T625" i="5"/>
  <c r="S625" i="5"/>
  <c r="R625" i="5"/>
  <c r="Q625" i="5"/>
  <c r="P625" i="5"/>
  <c r="O625" i="5"/>
  <c r="H625" i="5"/>
  <c r="AA624" i="5"/>
  <c r="Z624" i="5"/>
  <c r="Y624" i="5"/>
  <c r="X624" i="5"/>
  <c r="W624" i="5"/>
  <c r="V624" i="5"/>
  <c r="U624" i="5"/>
  <c r="T624" i="5"/>
  <c r="S624" i="5"/>
  <c r="R624" i="5"/>
  <c r="Q624" i="5"/>
  <c r="P624" i="5"/>
  <c r="O624" i="5" s="1"/>
  <c r="AA623" i="5"/>
  <c r="Z623" i="5"/>
  <c r="Y623" i="5"/>
  <c r="X623" i="5"/>
  <c r="W623" i="5"/>
  <c r="V623" i="5"/>
  <c r="U623" i="5"/>
  <c r="S623" i="5"/>
  <c r="R623" i="5"/>
  <c r="Q623" i="5"/>
  <c r="P623" i="5"/>
  <c r="O623" i="5"/>
  <c r="AA622" i="5"/>
  <c r="Z622" i="5"/>
  <c r="Y622" i="5"/>
  <c r="X622" i="5"/>
  <c r="W622" i="5"/>
  <c r="V622" i="5"/>
  <c r="U622" i="5"/>
  <c r="S622" i="5"/>
  <c r="R622" i="5"/>
  <c r="Q622" i="5"/>
  <c r="P622" i="5"/>
  <c r="O622" i="5"/>
  <c r="G622" i="5"/>
  <c r="G623" i="5" s="1"/>
  <c r="H623" i="5" s="1"/>
  <c r="AA621" i="5"/>
  <c r="Z621" i="5"/>
  <c r="Y621" i="5"/>
  <c r="X621" i="5"/>
  <c r="V621" i="5"/>
  <c r="U621" i="5"/>
  <c r="T621" i="5"/>
  <c r="S621" i="5"/>
  <c r="R621" i="5"/>
  <c r="Q621" i="5"/>
  <c r="K621" i="5"/>
  <c r="H621" i="5"/>
  <c r="AA620" i="5"/>
  <c r="Z620" i="5"/>
  <c r="Y620" i="5"/>
  <c r="X620" i="5"/>
  <c r="V620" i="5"/>
  <c r="U620" i="5"/>
  <c r="T620" i="5"/>
  <c r="S620" i="5"/>
  <c r="R620" i="5"/>
  <c r="Q620" i="5"/>
  <c r="P620" i="5"/>
  <c r="O620" i="5"/>
  <c r="H620" i="5"/>
  <c r="AA619" i="5"/>
  <c r="Z619" i="5"/>
  <c r="Y619" i="5"/>
  <c r="X619" i="5"/>
  <c r="W619" i="5"/>
  <c r="V619" i="5"/>
  <c r="U619" i="5"/>
  <c r="T619" i="5"/>
  <c r="S619" i="5"/>
  <c r="R619" i="5"/>
  <c r="Q619" i="5"/>
  <c r="P619" i="5"/>
  <c r="O619" i="5" s="1"/>
  <c r="AA618" i="5"/>
  <c r="Z618" i="5"/>
  <c r="Y618" i="5"/>
  <c r="X618" i="5"/>
  <c r="W618" i="5"/>
  <c r="V618" i="5"/>
  <c r="U618" i="5"/>
  <c r="S618" i="5"/>
  <c r="R618" i="5"/>
  <c r="Q618" i="5"/>
  <c r="P618" i="5"/>
  <c r="O618" i="5"/>
  <c r="AA617" i="5"/>
  <c r="Z617" i="5"/>
  <c r="Y617" i="5"/>
  <c r="X617" i="5"/>
  <c r="W617" i="5"/>
  <c r="V617" i="5"/>
  <c r="U617" i="5"/>
  <c r="S617" i="5"/>
  <c r="R617" i="5"/>
  <c r="Q617" i="5"/>
  <c r="P617" i="5"/>
  <c r="O617" i="5"/>
  <c r="G617" i="5"/>
  <c r="AA616" i="5"/>
  <c r="Z616" i="5"/>
  <c r="Y616" i="5"/>
  <c r="X616" i="5"/>
  <c r="V616" i="5"/>
  <c r="U616" i="5"/>
  <c r="T616" i="5"/>
  <c r="S616" i="5"/>
  <c r="R616" i="5"/>
  <c r="Q616" i="5"/>
  <c r="K616" i="5"/>
  <c r="P616" i="5" s="1"/>
  <c r="H616" i="5"/>
  <c r="AA615" i="5"/>
  <c r="Z615" i="5"/>
  <c r="Y615" i="5"/>
  <c r="X615" i="5"/>
  <c r="V615" i="5"/>
  <c r="U615" i="5"/>
  <c r="T615" i="5"/>
  <c r="S615" i="5"/>
  <c r="R615" i="5"/>
  <c r="Q615" i="5"/>
  <c r="P615" i="5"/>
  <c r="O615" i="5"/>
  <c r="H615" i="5"/>
  <c r="AA614" i="5"/>
  <c r="Z614" i="5"/>
  <c r="Y614" i="5"/>
  <c r="X614" i="5"/>
  <c r="W614" i="5"/>
  <c r="V614" i="5"/>
  <c r="U614" i="5"/>
  <c r="T614" i="5"/>
  <c r="S614" i="5"/>
  <c r="R614" i="5"/>
  <c r="Q614" i="5"/>
  <c r="P614" i="5"/>
  <c r="O614" i="5" s="1"/>
  <c r="AA613" i="5"/>
  <c r="Z613" i="5"/>
  <c r="Y613" i="5"/>
  <c r="X613" i="5"/>
  <c r="W613" i="5"/>
  <c r="V613" i="5"/>
  <c r="U613" i="5"/>
  <c r="S613" i="5"/>
  <c r="R613" i="5"/>
  <c r="Q613" i="5"/>
  <c r="P613" i="5"/>
  <c r="O613" i="5"/>
  <c r="AA612" i="5"/>
  <c r="Z612" i="5"/>
  <c r="Y612" i="5"/>
  <c r="X612" i="5"/>
  <c r="W612" i="5"/>
  <c r="V612" i="5"/>
  <c r="U612" i="5"/>
  <c r="S612" i="5"/>
  <c r="R612" i="5"/>
  <c r="Q612" i="5"/>
  <c r="P612" i="5"/>
  <c r="O612" i="5"/>
  <c r="G612" i="5"/>
  <c r="G613" i="5" s="1"/>
  <c r="H613" i="5" s="1"/>
  <c r="AA611" i="5"/>
  <c r="Z611" i="5"/>
  <c r="Y611" i="5"/>
  <c r="X611" i="5"/>
  <c r="V611" i="5"/>
  <c r="U611" i="5"/>
  <c r="T611" i="5"/>
  <c r="S611" i="5"/>
  <c r="R611" i="5"/>
  <c r="Q611" i="5"/>
  <c r="K611" i="5"/>
  <c r="P611" i="5" s="1"/>
  <c r="H611" i="5"/>
  <c r="AA610" i="5"/>
  <c r="Z610" i="5"/>
  <c r="Y610" i="5"/>
  <c r="X610" i="5"/>
  <c r="V610" i="5"/>
  <c r="U610" i="5"/>
  <c r="T610" i="5"/>
  <c r="S610" i="5"/>
  <c r="R610" i="5"/>
  <c r="Q610" i="5"/>
  <c r="P610" i="5"/>
  <c r="O610" i="5"/>
  <c r="H610" i="5"/>
  <c r="AA609" i="5"/>
  <c r="Z609" i="5"/>
  <c r="Y609" i="5"/>
  <c r="X609" i="5"/>
  <c r="W609" i="5"/>
  <c r="V609" i="5"/>
  <c r="U609" i="5"/>
  <c r="T609" i="5"/>
  <c r="S609" i="5"/>
  <c r="R609" i="5"/>
  <c r="Q609" i="5"/>
  <c r="P609" i="5"/>
  <c r="O609" i="5" s="1"/>
  <c r="AA608" i="5"/>
  <c r="Z608" i="5"/>
  <c r="Y608" i="5"/>
  <c r="X608" i="5"/>
  <c r="W608" i="5"/>
  <c r="V608" i="5"/>
  <c r="U608" i="5"/>
  <c r="S608" i="5"/>
  <c r="R608" i="5"/>
  <c r="Q608" i="5"/>
  <c r="P608" i="5"/>
  <c r="O608" i="5"/>
  <c r="AA607" i="5"/>
  <c r="Z607" i="5"/>
  <c r="Y607" i="5"/>
  <c r="X607" i="5"/>
  <c r="W607" i="5"/>
  <c r="V607" i="5"/>
  <c r="U607" i="5"/>
  <c r="S607" i="5"/>
  <c r="R607" i="5"/>
  <c r="Q607" i="5"/>
  <c r="P607" i="5"/>
  <c r="O607" i="5"/>
  <c r="AA606" i="5"/>
  <c r="Z606" i="5"/>
  <c r="Y606" i="5"/>
  <c r="W606" i="5"/>
  <c r="V606" i="5"/>
  <c r="U606" i="5"/>
  <c r="T606" i="5"/>
  <c r="S606" i="5"/>
  <c r="R606" i="5"/>
  <c r="Q606" i="5"/>
  <c r="G606" i="5"/>
  <c r="H606" i="5" s="1"/>
  <c r="AA605" i="5"/>
  <c r="Z605" i="5"/>
  <c r="X605" i="5"/>
  <c r="W605" i="5"/>
  <c r="V605" i="5"/>
  <c r="U605" i="5"/>
  <c r="T605" i="5"/>
  <c r="S605" i="5"/>
  <c r="R605" i="5"/>
  <c r="Q605" i="5"/>
  <c r="K605" i="5"/>
  <c r="K606" i="5" s="1"/>
  <c r="H605" i="5"/>
  <c r="AA604" i="5"/>
  <c r="Z604" i="5"/>
  <c r="Y604" i="5"/>
  <c r="X604" i="5"/>
  <c r="W604" i="5"/>
  <c r="V604" i="5"/>
  <c r="U604" i="5"/>
  <c r="T604" i="5"/>
  <c r="S604" i="5"/>
  <c r="R604" i="5"/>
  <c r="Q604" i="5"/>
  <c r="P604" i="5"/>
  <c r="O604" i="5" s="1"/>
  <c r="AA603" i="5"/>
  <c r="Z603" i="5"/>
  <c r="Y603" i="5"/>
  <c r="X603" i="5"/>
  <c r="W603" i="5"/>
  <c r="V603" i="5"/>
  <c r="U603" i="5"/>
  <c r="S603" i="5"/>
  <c r="R603" i="5"/>
  <c r="Q603" i="5"/>
  <c r="P603" i="5"/>
  <c r="O603" i="5"/>
  <c r="AA602" i="5"/>
  <c r="Z602" i="5"/>
  <c r="Y602" i="5"/>
  <c r="X602" i="5"/>
  <c r="W602" i="5"/>
  <c r="V602" i="5"/>
  <c r="U602" i="5"/>
  <c r="S602" i="5"/>
  <c r="R602" i="5"/>
  <c r="Q602" i="5"/>
  <c r="P602" i="5"/>
  <c r="O602" i="5"/>
  <c r="AA601" i="5"/>
  <c r="Z601" i="5"/>
  <c r="Y601" i="5"/>
  <c r="W601" i="5"/>
  <c r="V601" i="5"/>
  <c r="U601" i="5"/>
  <c r="T601" i="5"/>
  <c r="S601" i="5"/>
  <c r="R601" i="5"/>
  <c r="Q601" i="5"/>
  <c r="G601" i="5"/>
  <c r="H601" i="5" s="1"/>
  <c r="AA600" i="5"/>
  <c r="Z600" i="5"/>
  <c r="X600" i="5"/>
  <c r="W600" i="5"/>
  <c r="V600" i="5"/>
  <c r="U600" i="5"/>
  <c r="T600" i="5"/>
  <c r="S600" i="5"/>
  <c r="R600" i="5"/>
  <c r="Q600" i="5"/>
  <c r="K600" i="5"/>
  <c r="K601" i="5" s="1"/>
  <c r="H600" i="5"/>
  <c r="AA599" i="5"/>
  <c r="Z599" i="5"/>
  <c r="Y599" i="5"/>
  <c r="X599" i="5"/>
  <c r="W599" i="5"/>
  <c r="V599" i="5"/>
  <c r="U599" i="5"/>
  <c r="T599" i="5"/>
  <c r="S599" i="5"/>
  <c r="R599" i="5"/>
  <c r="Q599" i="5"/>
  <c r="P599" i="5"/>
  <c r="O599" i="5" s="1"/>
  <c r="AA597" i="5"/>
  <c r="Z597" i="5"/>
  <c r="Y597" i="5"/>
  <c r="X597" i="5"/>
  <c r="W597" i="5"/>
  <c r="V597" i="5"/>
  <c r="U597" i="5"/>
  <c r="S597" i="5"/>
  <c r="R597" i="5"/>
  <c r="Q597" i="5"/>
  <c r="P597" i="5"/>
  <c r="O597" i="5"/>
  <c r="AA596" i="5"/>
  <c r="Z596" i="5"/>
  <c r="Y596" i="5"/>
  <c r="X596" i="5"/>
  <c r="W596" i="5"/>
  <c r="V596" i="5"/>
  <c r="U596" i="5"/>
  <c r="S596" i="5"/>
  <c r="R596" i="5"/>
  <c r="Q596" i="5"/>
  <c r="P596" i="5"/>
  <c r="O596" i="5"/>
  <c r="AA595" i="5"/>
  <c r="Z595" i="5"/>
  <c r="Y595" i="5"/>
  <c r="X595" i="5"/>
  <c r="V595" i="5"/>
  <c r="U595" i="5"/>
  <c r="T595" i="5"/>
  <c r="S595" i="5"/>
  <c r="R595" i="5"/>
  <c r="Q595" i="5"/>
  <c r="H595" i="5"/>
  <c r="AA594" i="5"/>
  <c r="Z594" i="5"/>
  <c r="Y594" i="5"/>
  <c r="X594" i="5"/>
  <c r="V594" i="5"/>
  <c r="U594" i="5"/>
  <c r="T594" i="5"/>
  <c r="S594" i="5"/>
  <c r="R594" i="5"/>
  <c r="Q594" i="5"/>
  <c r="K594" i="5"/>
  <c r="K595" i="5" s="1"/>
  <c r="H594" i="5"/>
  <c r="AA593" i="5"/>
  <c r="Z593" i="5"/>
  <c r="Y593" i="5"/>
  <c r="X593" i="5"/>
  <c r="W593" i="5"/>
  <c r="V593" i="5"/>
  <c r="U593" i="5"/>
  <c r="T593" i="5"/>
  <c r="S593" i="5"/>
  <c r="R593" i="5"/>
  <c r="Q593" i="5"/>
  <c r="P593" i="5"/>
  <c r="O593" i="5" s="1"/>
  <c r="AA592" i="5"/>
  <c r="Z592" i="5"/>
  <c r="Y592" i="5"/>
  <c r="X592" i="5"/>
  <c r="W592" i="5"/>
  <c r="V592" i="5"/>
  <c r="U592" i="5"/>
  <c r="S592" i="5"/>
  <c r="R592" i="5"/>
  <c r="Q592" i="5"/>
  <c r="P592" i="5"/>
  <c r="O592" i="5"/>
  <c r="AA591" i="5"/>
  <c r="Z591" i="5"/>
  <c r="Y591" i="5"/>
  <c r="X591" i="5"/>
  <c r="W591" i="5"/>
  <c r="V591" i="5"/>
  <c r="U591" i="5"/>
  <c r="S591" i="5"/>
  <c r="R591" i="5"/>
  <c r="Q591" i="5"/>
  <c r="P591" i="5"/>
  <c r="O591" i="5"/>
  <c r="AA590" i="5"/>
  <c r="Z590" i="5"/>
  <c r="Y590" i="5"/>
  <c r="X590" i="5"/>
  <c r="V590" i="5"/>
  <c r="U590" i="5"/>
  <c r="T590" i="5"/>
  <c r="S590" i="5"/>
  <c r="R590" i="5"/>
  <c r="Q590" i="5"/>
  <c r="H590" i="5"/>
  <c r="AA589" i="5"/>
  <c r="Z589" i="5"/>
  <c r="Y589" i="5"/>
  <c r="X589" i="5"/>
  <c r="V589" i="5"/>
  <c r="U589" i="5"/>
  <c r="T589" i="5"/>
  <c r="S589" i="5"/>
  <c r="R589" i="5"/>
  <c r="Q589" i="5"/>
  <c r="K589" i="5"/>
  <c r="G591" i="5" s="1"/>
  <c r="H589" i="5"/>
  <c r="AA588" i="5"/>
  <c r="Z588" i="5"/>
  <c r="Y588" i="5"/>
  <c r="X588" i="5"/>
  <c r="W588" i="5"/>
  <c r="V588" i="5"/>
  <c r="U588" i="5"/>
  <c r="T588" i="5"/>
  <c r="S588" i="5"/>
  <c r="R588" i="5"/>
  <c r="Q588" i="5"/>
  <c r="P588" i="5"/>
  <c r="O588" i="5" s="1"/>
  <c r="AA587" i="5"/>
  <c r="Z587" i="5"/>
  <c r="Y587" i="5"/>
  <c r="X587" i="5"/>
  <c r="W587" i="5"/>
  <c r="V587" i="5"/>
  <c r="U587" i="5"/>
  <c r="S587" i="5"/>
  <c r="R587" i="5"/>
  <c r="Q587" i="5"/>
  <c r="P587" i="5"/>
  <c r="O587" i="5"/>
  <c r="AA586" i="5"/>
  <c r="Z586" i="5"/>
  <c r="Y586" i="5"/>
  <c r="X586" i="5"/>
  <c r="W586" i="5"/>
  <c r="V586" i="5"/>
  <c r="U586" i="5"/>
  <c r="S586" i="5"/>
  <c r="R586" i="5"/>
  <c r="Q586" i="5"/>
  <c r="P586" i="5"/>
  <c r="O586" i="5"/>
  <c r="AA585" i="5"/>
  <c r="Z585" i="5"/>
  <c r="Y585" i="5"/>
  <c r="X585" i="5"/>
  <c r="V585" i="5"/>
  <c r="U585" i="5"/>
  <c r="T585" i="5"/>
  <c r="S585" i="5"/>
  <c r="R585" i="5"/>
  <c r="Q585" i="5"/>
  <c r="H585" i="5"/>
  <c r="AA584" i="5"/>
  <c r="Z584" i="5"/>
  <c r="Y584" i="5"/>
  <c r="X584" i="5"/>
  <c r="V584" i="5"/>
  <c r="U584" i="5"/>
  <c r="T584" i="5"/>
  <c r="S584" i="5"/>
  <c r="R584" i="5"/>
  <c r="Q584" i="5"/>
  <c r="K584" i="5"/>
  <c r="H584" i="5"/>
  <c r="AA583" i="5"/>
  <c r="Z583" i="5"/>
  <c r="Y583" i="5"/>
  <c r="X583" i="5"/>
  <c r="W583" i="5"/>
  <c r="V583" i="5"/>
  <c r="U583" i="5"/>
  <c r="T583" i="5"/>
  <c r="S583" i="5"/>
  <c r="R583" i="5"/>
  <c r="Q583" i="5"/>
  <c r="P583" i="5"/>
  <c r="O583" i="5" s="1"/>
  <c r="AA582" i="5"/>
  <c r="Z582" i="5"/>
  <c r="Y582" i="5"/>
  <c r="X582" i="5"/>
  <c r="W582" i="5"/>
  <c r="V582" i="5"/>
  <c r="U582" i="5"/>
  <c r="S582" i="5"/>
  <c r="R582" i="5"/>
  <c r="Q582" i="5"/>
  <c r="P582" i="5"/>
  <c r="O582" i="5"/>
  <c r="AA581" i="5"/>
  <c r="Z581" i="5"/>
  <c r="Y581" i="5"/>
  <c r="X581" i="5"/>
  <c r="W581" i="5"/>
  <c r="V581" i="5"/>
  <c r="U581" i="5"/>
  <c r="S581" i="5"/>
  <c r="R581" i="5"/>
  <c r="Q581" i="5"/>
  <c r="P581" i="5"/>
  <c r="O581" i="5"/>
  <c r="AA580" i="5"/>
  <c r="Z580" i="5"/>
  <c r="Y580" i="5"/>
  <c r="X580" i="5"/>
  <c r="V580" i="5"/>
  <c r="U580" i="5"/>
  <c r="T580" i="5"/>
  <c r="S580" i="5"/>
  <c r="R580" i="5"/>
  <c r="Q580" i="5"/>
  <c r="H580" i="5"/>
  <c r="AA579" i="5"/>
  <c r="Z579" i="5"/>
  <c r="Y579" i="5"/>
  <c r="X579" i="5"/>
  <c r="V579" i="5"/>
  <c r="U579" i="5"/>
  <c r="T579" i="5"/>
  <c r="S579" i="5"/>
  <c r="R579" i="5"/>
  <c r="Q579" i="5"/>
  <c r="K579" i="5"/>
  <c r="K580" i="5" s="1"/>
  <c r="O580" i="5" s="1"/>
  <c r="H579" i="5"/>
  <c r="AA578" i="5"/>
  <c r="Z578" i="5"/>
  <c r="Y578" i="5"/>
  <c r="X578" i="5"/>
  <c r="W578" i="5"/>
  <c r="V578" i="5"/>
  <c r="U578" i="5"/>
  <c r="T578" i="5"/>
  <c r="S578" i="5"/>
  <c r="R578" i="5"/>
  <c r="Q578" i="5"/>
  <c r="P578" i="5"/>
  <c r="O578" i="5" s="1"/>
  <c r="AA577" i="5"/>
  <c r="Z577" i="5"/>
  <c r="Y577" i="5"/>
  <c r="X577" i="5"/>
  <c r="W577" i="5"/>
  <c r="V577" i="5"/>
  <c r="U577" i="5"/>
  <c r="S577" i="5"/>
  <c r="R577" i="5"/>
  <c r="Q577" i="5"/>
  <c r="P577" i="5"/>
  <c r="O577" i="5"/>
  <c r="AA576" i="5"/>
  <c r="Z576" i="5"/>
  <c r="Y576" i="5"/>
  <c r="X576" i="5"/>
  <c r="W576" i="5"/>
  <c r="V576" i="5"/>
  <c r="U576" i="5"/>
  <c r="S576" i="5"/>
  <c r="R576" i="5"/>
  <c r="Q576" i="5"/>
  <c r="P576" i="5"/>
  <c r="O576" i="5"/>
  <c r="AA575" i="5"/>
  <c r="Z575" i="5"/>
  <c r="Y575" i="5"/>
  <c r="X575" i="5"/>
  <c r="V575" i="5"/>
  <c r="U575" i="5"/>
  <c r="T575" i="5"/>
  <c r="S575" i="5"/>
  <c r="R575" i="5"/>
  <c r="Q575" i="5"/>
  <c r="H575" i="5"/>
  <c r="AA574" i="5"/>
  <c r="Z574" i="5"/>
  <c r="Y574" i="5"/>
  <c r="X574" i="5"/>
  <c r="V574" i="5"/>
  <c r="U574" i="5"/>
  <c r="T574" i="5"/>
  <c r="S574" i="5"/>
  <c r="R574" i="5"/>
  <c r="Q574" i="5"/>
  <c r="K574" i="5"/>
  <c r="K575" i="5" s="1"/>
  <c r="H574" i="5"/>
  <c r="AA573" i="5"/>
  <c r="Z573" i="5"/>
  <c r="Y573" i="5"/>
  <c r="X573" i="5"/>
  <c r="W573" i="5"/>
  <c r="V573" i="5"/>
  <c r="U573" i="5"/>
  <c r="T573" i="5"/>
  <c r="S573" i="5"/>
  <c r="R573" i="5"/>
  <c r="Q573" i="5"/>
  <c r="P573" i="5"/>
  <c r="O573" i="5" s="1"/>
  <c r="AA572" i="5"/>
  <c r="Z572" i="5"/>
  <c r="Y572" i="5"/>
  <c r="X572" i="5"/>
  <c r="W572" i="5"/>
  <c r="V572" i="5"/>
  <c r="U572" i="5"/>
  <c r="S572" i="5"/>
  <c r="R572" i="5"/>
  <c r="Q572" i="5"/>
  <c r="P572" i="5"/>
  <c r="O572" i="5"/>
  <c r="AA571" i="5"/>
  <c r="Z571" i="5"/>
  <c r="Y571" i="5"/>
  <c r="X571" i="5"/>
  <c r="W571" i="5"/>
  <c r="V571" i="5"/>
  <c r="U571" i="5"/>
  <c r="S571" i="5"/>
  <c r="R571" i="5"/>
  <c r="Q571" i="5"/>
  <c r="P571" i="5"/>
  <c r="O571" i="5"/>
  <c r="AA570" i="5"/>
  <c r="Z570" i="5"/>
  <c r="Y570" i="5"/>
  <c r="X570" i="5"/>
  <c r="V570" i="5"/>
  <c r="U570" i="5"/>
  <c r="T570" i="5"/>
  <c r="S570" i="5"/>
  <c r="R570" i="5"/>
  <c r="Q570" i="5"/>
  <c r="H570" i="5"/>
  <c r="AA569" i="5"/>
  <c r="Z569" i="5"/>
  <c r="Y569" i="5"/>
  <c r="X569" i="5"/>
  <c r="V569" i="5"/>
  <c r="U569" i="5"/>
  <c r="T569" i="5"/>
  <c r="S569" i="5"/>
  <c r="R569" i="5"/>
  <c r="Q569" i="5"/>
  <c r="K569" i="5"/>
  <c r="G571" i="5" s="1"/>
  <c r="G572" i="5" s="1"/>
  <c r="H572" i="5" s="1"/>
  <c r="H569" i="5"/>
  <c r="AA568" i="5"/>
  <c r="Z568" i="5"/>
  <c r="Y568" i="5"/>
  <c r="X568" i="5"/>
  <c r="W568" i="5"/>
  <c r="V568" i="5"/>
  <c r="U568" i="5"/>
  <c r="T568" i="5"/>
  <c r="S568" i="5"/>
  <c r="R568" i="5"/>
  <c r="Q568" i="5"/>
  <c r="P568" i="5"/>
  <c r="O568" i="5" s="1"/>
  <c r="AA567" i="5"/>
  <c r="Z567" i="5"/>
  <c r="Y567" i="5"/>
  <c r="X567" i="5"/>
  <c r="W567" i="5"/>
  <c r="V567" i="5"/>
  <c r="U567" i="5"/>
  <c r="S567" i="5"/>
  <c r="R567" i="5"/>
  <c r="Q567" i="5"/>
  <c r="P567" i="5"/>
  <c r="O567" i="5"/>
  <c r="AA566" i="5"/>
  <c r="Z566" i="5"/>
  <c r="Y566" i="5"/>
  <c r="X566" i="5"/>
  <c r="W566" i="5"/>
  <c r="V566" i="5"/>
  <c r="U566" i="5"/>
  <c r="S566" i="5"/>
  <c r="R566" i="5"/>
  <c r="Q566" i="5"/>
  <c r="P566" i="5"/>
  <c r="O566" i="5"/>
  <c r="AA565" i="5"/>
  <c r="Z565" i="5"/>
  <c r="Y565" i="5"/>
  <c r="X565" i="5"/>
  <c r="V565" i="5"/>
  <c r="U565" i="5"/>
  <c r="T565" i="5"/>
  <c r="S565" i="5"/>
  <c r="R565" i="5"/>
  <c r="Q565" i="5"/>
  <c r="H565" i="5"/>
  <c r="AA564" i="5"/>
  <c r="Z564" i="5"/>
  <c r="Y564" i="5"/>
  <c r="X564" i="5"/>
  <c r="V564" i="5"/>
  <c r="U564" i="5"/>
  <c r="T564" i="5"/>
  <c r="S564" i="5"/>
  <c r="R564" i="5"/>
  <c r="Q564" i="5"/>
  <c r="K564" i="5"/>
  <c r="H564" i="5"/>
  <c r="AA563" i="5"/>
  <c r="Z563" i="5"/>
  <c r="Y563" i="5"/>
  <c r="X563" i="5"/>
  <c r="W563" i="5"/>
  <c r="V563" i="5"/>
  <c r="U563" i="5"/>
  <c r="T563" i="5"/>
  <c r="S563" i="5"/>
  <c r="R563" i="5"/>
  <c r="Q563" i="5"/>
  <c r="P563" i="5"/>
  <c r="O563" i="5" s="1"/>
  <c r="AA562" i="5"/>
  <c r="Z562" i="5"/>
  <c r="Y562" i="5"/>
  <c r="X562" i="5"/>
  <c r="W562" i="5"/>
  <c r="V562" i="5"/>
  <c r="U562" i="5"/>
  <c r="S562" i="5"/>
  <c r="R562" i="5"/>
  <c r="Q562" i="5"/>
  <c r="P562" i="5"/>
  <c r="O562" i="5"/>
  <c r="AA561" i="5"/>
  <c r="Z561" i="5"/>
  <c r="Y561" i="5"/>
  <c r="X561" i="5"/>
  <c r="W561" i="5"/>
  <c r="V561" i="5"/>
  <c r="U561" i="5"/>
  <c r="S561" i="5"/>
  <c r="R561" i="5"/>
  <c r="Q561" i="5"/>
  <c r="P561" i="5"/>
  <c r="O561" i="5"/>
  <c r="AA560" i="5"/>
  <c r="Z560" i="5"/>
  <c r="Y560" i="5"/>
  <c r="X560" i="5"/>
  <c r="V560" i="5"/>
  <c r="U560" i="5"/>
  <c r="T560" i="5"/>
  <c r="S560" i="5"/>
  <c r="R560" i="5"/>
  <c r="Q560" i="5"/>
  <c r="H560" i="5"/>
  <c r="AA559" i="5"/>
  <c r="Z559" i="5"/>
  <c r="Y559" i="5"/>
  <c r="X559" i="5"/>
  <c r="V559" i="5"/>
  <c r="U559" i="5"/>
  <c r="T559" i="5"/>
  <c r="S559" i="5"/>
  <c r="R559" i="5"/>
  <c r="Q559" i="5"/>
  <c r="K559" i="5"/>
  <c r="H559" i="5"/>
  <c r="AA558" i="5"/>
  <c r="Z558" i="5"/>
  <c r="Y558" i="5"/>
  <c r="X558" i="5"/>
  <c r="W558" i="5"/>
  <c r="V558" i="5"/>
  <c r="U558" i="5"/>
  <c r="T558" i="5"/>
  <c r="S558" i="5"/>
  <c r="R558" i="5"/>
  <c r="Q558" i="5"/>
  <c r="P558" i="5"/>
  <c r="O558" i="5" s="1"/>
  <c r="AA557" i="5"/>
  <c r="Z557" i="5"/>
  <c r="Y557" i="5"/>
  <c r="X557" i="5"/>
  <c r="W557" i="5"/>
  <c r="V557" i="5"/>
  <c r="U557" i="5"/>
  <c r="S557" i="5"/>
  <c r="R557" i="5"/>
  <c r="Q557" i="5"/>
  <c r="P557" i="5"/>
  <c r="O557" i="5"/>
  <c r="AA556" i="5"/>
  <c r="Z556" i="5"/>
  <c r="Y556" i="5"/>
  <c r="X556" i="5"/>
  <c r="W556" i="5"/>
  <c r="V556" i="5"/>
  <c r="U556" i="5"/>
  <c r="S556" i="5"/>
  <c r="R556" i="5"/>
  <c r="Q556" i="5"/>
  <c r="P556" i="5"/>
  <c r="O556" i="5"/>
  <c r="G556" i="5"/>
  <c r="AA555" i="5"/>
  <c r="Z555" i="5"/>
  <c r="Y555" i="5"/>
  <c r="X555" i="5"/>
  <c r="V555" i="5"/>
  <c r="U555" i="5"/>
  <c r="T555" i="5"/>
  <c r="S555" i="5"/>
  <c r="R555" i="5"/>
  <c r="Q555" i="5"/>
  <c r="K555" i="5"/>
  <c r="P555" i="5" s="1"/>
  <c r="H555" i="5"/>
  <c r="AA554" i="5"/>
  <c r="Z554" i="5"/>
  <c r="Y554" i="5"/>
  <c r="X554" i="5"/>
  <c r="V554" i="5"/>
  <c r="U554" i="5"/>
  <c r="T554" i="5"/>
  <c r="S554" i="5"/>
  <c r="R554" i="5"/>
  <c r="Q554" i="5"/>
  <c r="P554" i="5"/>
  <c r="O554" i="5"/>
  <c r="H554" i="5"/>
  <c r="AA553" i="5"/>
  <c r="Z553" i="5"/>
  <c r="Y553" i="5"/>
  <c r="X553" i="5"/>
  <c r="W553" i="5"/>
  <c r="V553" i="5"/>
  <c r="U553" i="5"/>
  <c r="T553" i="5"/>
  <c r="S553" i="5"/>
  <c r="R553" i="5"/>
  <c r="Q553" i="5"/>
  <c r="P553" i="5"/>
  <c r="O553" i="5" s="1"/>
  <c r="AA552" i="5"/>
  <c r="Z552" i="5"/>
  <c r="Y552" i="5"/>
  <c r="X552" i="5"/>
  <c r="W552" i="5"/>
  <c r="V552" i="5"/>
  <c r="U552" i="5"/>
  <c r="S552" i="5"/>
  <c r="R552" i="5"/>
  <c r="Q552" i="5"/>
  <c r="P552" i="5"/>
  <c r="O552" i="5"/>
  <c r="AA551" i="5"/>
  <c r="Z551" i="5"/>
  <c r="Y551" i="5"/>
  <c r="X551" i="5"/>
  <c r="W551" i="5"/>
  <c r="V551" i="5"/>
  <c r="U551" i="5"/>
  <c r="S551" i="5"/>
  <c r="R551" i="5"/>
  <c r="Q551" i="5"/>
  <c r="P551" i="5"/>
  <c r="O551" i="5"/>
  <c r="G551" i="5"/>
  <c r="AA550" i="5"/>
  <c r="Z550" i="5"/>
  <c r="Y550" i="5"/>
  <c r="X550" i="5"/>
  <c r="V550" i="5"/>
  <c r="U550" i="5"/>
  <c r="T550" i="5"/>
  <c r="S550" i="5"/>
  <c r="R550" i="5"/>
  <c r="Q550" i="5"/>
  <c r="K550" i="5"/>
  <c r="P550" i="5" s="1"/>
  <c r="H550" i="5"/>
  <c r="AA549" i="5"/>
  <c r="Z549" i="5"/>
  <c r="Y549" i="5"/>
  <c r="X549" i="5"/>
  <c r="V549" i="5"/>
  <c r="U549" i="5"/>
  <c r="T549" i="5"/>
  <c r="S549" i="5"/>
  <c r="R549" i="5"/>
  <c r="Q549" i="5"/>
  <c r="P549" i="5"/>
  <c r="O549" i="5"/>
  <c r="H549" i="5"/>
  <c r="AA548" i="5"/>
  <c r="Z548" i="5"/>
  <c r="Y548" i="5"/>
  <c r="X548" i="5"/>
  <c r="W548" i="5"/>
  <c r="V548" i="5"/>
  <c r="U548" i="5"/>
  <c r="T548" i="5"/>
  <c r="S548" i="5"/>
  <c r="R548" i="5"/>
  <c r="Q548" i="5"/>
  <c r="P548" i="5"/>
  <c r="O548" i="5" s="1"/>
  <c r="AA547" i="5"/>
  <c r="Z547" i="5"/>
  <c r="Y547" i="5"/>
  <c r="X547" i="5"/>
  <c r="W547" i="5"/>
  <c r="V547" i="5"/>
  <c r="U547" i="5"/>
  <c r="S547" i="5"/>
  <c r="R547" i="5"/>
  <c r="Q547" i="5"/>
  <c r="P547" i="5"/>
  <c r="O547" i="5"/>
  <c r="AA546" i="5"/>
  <c r="Z546" i="5"/>
  <c r="Y546" i="5"/>
  <c r="X546" i="5"/>
  <c r="W546" i="5"/>
  <c r="V546" i="5"/>
  <c r="U546" i="5"/>
  <c r="S546" i="5"/>
  <c r="R546" i="5"/>
  <c r="Q546" i="5"/>
  <c r="P546" i="5"/>
  <c r="O546" i="5"/>
  <c r="G546" i="5"/>
  <c r="AA545" i="5"/>
  <c r="Z545" i="5"/>
  <c r="Y545" i="5"/>
  <c r="X545" i="5"/>
  <c r="V545" i="5"/>
  <c r="U545" i="5"/>
  <c r="T545" i="5"/>
  <c r="S545" i="5"/>
  <c r="R545" i="5"/>
  <c r="Q545" i="5"/>
  <c r="K545" i="5"/>
  <c r="P545" i="5" s="1"/>
  <c r="H545" i="5"/>
  <c r="AA544" i="5"/>
  <c r="Z544" i="5"/>
  <c r="Y544" i="5"/>
  <c r="X544" i="5"/>
  <c r="V544" i="5"/>
  <c r="U544" i="5"/>
  <c r="T544" i="5"/>
  <c r="S544" i="5"/>
  <c r="R544" i="5"/>
  <c r="Q544" i="5"/>
  <c r="P544" i="5"/>
  <c r="O544" i="5"/>
  <c r="H544" i="5"/>
  <c r="AA543" i="5"/>
  <c r="Z543" i="5"/>
  <c r="Y543" i="5"/>
  <c r="X543" i="5"/>
  <c r="W543" i="5"/>
  <c r="V543" i="5"/>
  <c r="U543" i="5"/>
  <c r="T543" i="5"/>
  <c r="S543" i="5"/>
  <c r="R543" i="5"/>
  <c r="Q543" i="5"/>
  <c r="P543" i="5"/>
  <c r="O543" i="5" s="1"/>
  <c r="AA542" i="5"/>
  <c r="Z542" i="5"/>
  <c r="Y542" i="5"/>
  <c r="X542" i="5"/>
  <c r="W542" i="5"/>
  <c r="V542" i="5"/>
  <c r="U542" i="5"/>
  <c r="S542" i="5"/>
  <c r="R542" i="5"/>
  <c r="Q542" i="5"/>
  <c r="P542" i="5"/>
  <c r="O542" i="5"/>
  <c r="AA541" i="5"/>
  <c r="Z541" i="5"/>
  <c r="Y541" i="5"/>
  <c r="X541" i="5"/>
  <c r="W541" i="5"/>
  <c r="V541" i="5"/>
  <c r="U541" i="5"/>
  <c r="S541" i="5"/>
  <c r="R541" i="5"/>
  <c r="Q541" i="5"/>
  <c r="P541" i="5"/>
  <c r="O541" i="5"/>
  <c r="G541" i="5"/>
  <c r="AA540" i="5"/>
  <c r="Z540" i="5"/>
  <c r="Y540" i="5"/>
  <c r="X540" i="5"/>
  <c r="V540" i="5"/>
  <c r="U540" i="5"/>
  <c r="T540" i="5"/>
  <c r="S540" i="5"/>
  <c r="R540" i="5"/>
  <c r="Q540" i="5"/>
  <c r="K540" i="5"/>
  <c r="P540" i="5" s="1"/>
  <c r="H540" i="5"/>
  <c r="AA539" i="5"/>
  <c r="Z539" i="5"/>
  <c r="Y539" i="5"/>
  <c r="X539" i="5"/>
  <c r="V539" i="5"/>
  <c r="U539" i="5"/>
  <c r="T539" i="5"/>
  <c r="S539" i="5"/>
  <c r="R539" i="5"/>
  <c r="Q539" i="5"/>
  <c r="P539" i="5"/>
  <c r="O539" i="5"/>
  <c r="H539" i="5"/>
  <c r="AA538" i="5"/>
  <c r="Z538" i="5"/>
  <c r="Y538" i="5"/>
  <c r="X538" i="5"/>
  <c r="W538" i="5"/>
  <c r="V538" i="5"/>
  <c r="U538" i="5"/>
  <c r="T538" i="5"/>
  <c r="S538" i="5"/>
  <c r="R538" i="5"/>
  <c r="Q538" i="5"/>
  <c r="P538" i="5"/>
  <c r="O538" i="5" s="1"/>
  <c r="AA537" i="5"/>
  <c r="Z537" i="5"/>
  <c r="Y537" i="5"/>
  <c r="X537" i="5"/>
  <c r="W537" i="5"/>
  <c r="V537" i="5"/>
  <c r="U537" i="5"/>
  <c r="S537" i="5"/>
  <c r="R537" i="5"/>
  <c r="Q537" i="5"/>
  <c r="P537" i="5"/>
  <c r="O537" i="5"/>
  <c r="AA536" i="5"/>
  <c r="Z536" i="5"/>
  <c r="Y536" i="5"/>
  <c r="X536" i="5"/>
  <c r="W536" i="5"/>
  <c r="V536" i="5"/>
  <c r="U536" i="5"/>
  <c r="S536" i="5"/>
  <c r="R536" i="5"/>
  <c r="Q536" i="5"/>
  <c r="P536" i="5"/>
  <c r="O536" i="5"/>
  <c r="G536" i="5"/>
  <c r="AA535" i="5"/>
  <c r="Z535" i="5"/>
  <c r="Y535" i="5"/>
  <c r="X535" i="5"/>
  <c r="V535" i="5"/>
  <c r="U535" i="5"/>
  <c r="T535" i="5"/>
  <c r="S535" i="5"/>
  <c r="R535" i="5"/>
  <c r="Q535" i="5"/>
  <c r="K535" i="5"/>
  <c r="O535" i="5" s="1"/>
  <c r="H535" i="5"/>
  <c r="AA534" i="5"/>
  <c r="Z534" i="5"/>
  <c r="Y534" i="5"/>
  <c r="X534" i="5"/>
  <c r="V534" i="5"/>
  <c r="U534" i="5"/>
  <c r="T534" i="5"/>
  <c r="S534" i="5"/>
  <c r="R534" i="5"/>
  <c r="Q534" i="5"/>
  <c r="P534" i="5"/>
  <c r="O534" i="5"/>
  <c r="H534" i="5"/>
  <c r="AA533" i="5"/>
  <c r="Z533" i="5"/>
  <c r="Y533" i="5"/>
  <c r="X533" i="5"/>
  <c r="W533" i="5"/>
  <c r="V533" i="5"/>
  <c r="U533" i="5"/>
  <c r="T533" i="5"/>
  <c r="S533" i="5"/>
  <c r="R533" i="5"/>
  <c r="Q533" i="5"/>
  <c r="P533" i="5"/>
  <c r="O533" i="5" s="1"/>
  <c r="AA532" i="5"/>
  <c r="Z532" i="5"/>
  <c r="Y532" i="5"/>
  <c r="X532" i="5"/>
  <c r="W532" i="5"/>
  <c r="V532" i="5"/>
  <c r="U532" i="5"/>
  <c r="S532" i="5"/>
  <c r="R532" i="5"/>
  <c r="Q532" i="5"/>
  <c r="P532" i="5"/>
  <c r="O532" i="5"/>
  <c r="AA531" i="5"/>
  <c r="Z531" i="5"/>
  <c r="Y531" i="5"/>
  <c r="X531" i="5"/>
  <c r="W531" i="5"/>
  <c r="V531" i="5"/>
  <c r="U531" i="5"/>
  <c r="S531" i="5"/>
  <c r="R531" i="5"/>
  <c r="Q531" i="5"/>
  <c r="P531" i="5"/>
  <c r="O531" i="5"/>
  <c r="G531" i="5"/>
  <c r="AA530" i="5"/>
  <c r="Z530" i="5"/>
  <c r="Y530" i="5"/>
  <c r="X530" i="5"/>
  <c r="V530" i="5"/>
  <c r="U530" i="5"/>
  <c r="T530" i="5"/>
  <c r="S530" i="5"/>
  <c r="R530" i="5"/>
  <c r="Q530" i="5"/>
  <c r="K530" i="5"/>
  <c r="O530" i="5" s="1"/>
  <c r="H530" i="5"/>
  <c r="AA529" i="5"/>
  <c r="Z529" i="5"/>
  <c r="Y529" i="5"/>
  <c r="X529" i="5"/>
  <c r="V529" i="5"/>
  <c r="U529" i="5"/>
  <c r="T529" i="5"/>
  <c r="S529" i="5"/>
  <c r="R529" i="5"/>
  <c r="Q529" i="5"/>
  <c r="P529" i="5"/>
  <c r="O529" i="5"/>
  <c r="H529" i="5"/>
  <c r="AA528" i="5"/>
  <c r="Z528" i="5"/>
  <c r="Y528" i="5"/>
  <c r="X528" i="5"/>
  <c r="W528" i="5"/>
  <c r="V528" i="5"/>
  <c r="U528" i="5"/>
  <c r="T528" i="5"/>
  <c r="S528" i="5"/>
  <c r="R528" i="5"/>
  <c r="Q528" i="5"/>
  <c r="P528" i="5"/>
  <c r="O528" i="5" s="1"/>
  <c r="AA527" i="5"/>
  <c r="Z527" i="5"/>
  <c r="Y527" i="5"/>
  <c r="X527" i="5"/>
  <c r="W527" i="5"/>
  <c r="V527" i="5"/>
  <c r="U527" i="5"/>
  <c r="S527" i="5"/>
  <c r="R527" i="5"/>
  <c r="Q527" i="5"/>
  <c r="P527" i="5"/>
  <c r="O527" i="5"/>
  <c r="AA526" i="5"/>
  <c r="Z526" i="5"/>
  <c r="Y526" i="5"/>
  <c r="X526" i="5"/>
  <c r="W526" i="5"/>
  <c r="V526" i="5"/>
  <c r="U526" i="5"/>
  <c r="S526" i="5"/>
  <c r="R526" i="5"/>
  <c r="Q526" i="5"/>
  <c r="P526" i="5"/>
  <c r="O526" i="5"/>
  <c r="AA525" i="5"/>
  <c r="Z525" i="5"/>
  <c r="Y525" i="5"/>
  <c r="W525" i="5"/>
  <c r="V525" i="5"/>
  <c r="U525" i="5"/>
  <c r="T525" i="5"/>
  <c r="S525" i="5"/>
  <c r="R525" i="5"/>
  <c r="Q525" i="5"/>
  <c r="G525" i="5"/>
  <c r="H525" i="5" s="1"/>
  <c r="AA524" i="5"/>
  <c r="Z524" i="5"/>
  <c r="X524" i="5"/>
  <c r="W524" i="5"/>
  <c r="V524" i="5"/>
  <c r="U524" i="5"/>
  <c r="T524" i="5"/>
  <c r="S524" i="5"/>
  <c r="R524" i="5"/>
  <c r="Q524" i="5"/>
  <c r="K524" i="5"/>
  <c r="K525" i="5" s="1"/>
  <c r="O525" i="5" s="1"/>
  <c r="H524" i="5"/>
  <c r="AA523" i="5"/>
  <c r="Z523" i="5"/>
  <c r="Y523" i="5"/>
  <c r="X523" i="5"/>
  <c r="W523" i="5"/>
  <c r="V523" i="5"/>
  <c r="U523" i="5"/>
  <c r="T523" i="5"/>
  <c r="S523" i="5"/>
  <c r="R523" i="5"/>
  <c r="Q523" i="5"/>
  <c r="P523" i="5"/>
  <c r="O523" i="5" s="1"/>
  <c r="AA522" i="5"/>
  <c r="Z522" i="5"/>
  <c r="Y522" i="5"/>
  <c r="X522" i="5"/>
  <c r="W522" i="5"/>
  <c r="V522" i="5"/>
  <c r="U522" i="5"/>
  <c r="S522" i="5"/>
  <c r="R522" i="5"/>
  <c r="Q522" i="5"/>
  <c r="P522" i="5"/>
  <c r="O522" i="5"/>
  <c r="AA521" i="5"/>
  <c r="Z521" i="5"/>
  <c r="Y521" i="5"/>
  <c r="X521" i="5"/>
  <c r="W521" i="5"/>
  <c r="V521" i="5"/>
  <c r="U521" i="5"/>
  <c r="S521" i="5"/>
  <c r="R521" i="5"/>
  <c r="Q521" i="5"/>
  <c r="P521" i="5"/>
  <c r="O521" i="5"/>
  <c r="AA520" i="5"/>
  <c r="Z520" i="5"/>
  <c r="Y520" i="5"/>
  <c r="W520" i="5"/>
  <c r="V520" i="5"/>
  <c r="U520" i="5"/>
  <c r="T520" i="5"/>
  <c r="S520" i="5"/>
  <c r="R520" i="5"/>
  <c r="Q520" i="5"/>
  <c r="G520" i="5"/>
  <c r="H520" i="5" s="1"/>
  <c r="AA519" i="5"/>
  <c r="Z519" i="5"/>
  <c r="X519" i="5"/>
  <c r="W519" i="5"/>
  <c r="V519" i="5"/>
  <c r="U519" i="5"/>
  <c r="T519" i="5"/>
  <c r="S519" i="5"/>
  <c r="R519" i="5"/>
  <c r="Q519" i="5"/>
  <c r="K519" i="5"/>
  <c r="H519" i="5"/>
  <c r="AA518" i="5"/>
  <c r="Z518" i="5"/>
  <c r="Y518" i="5"/>
  <c r="X518" i="5"/>
  <c r="W518" i="5"/>
  <c r="V518" i="5"/>
  <c r="U518" i="5"/>
  <c r="T518" i="5"/>
  <c r="S518" i="5"/>
  <c r="R518" i="5"/>
  <c r="Q518" i="5"/>
  <c r="P518" i="5"/>
  <c r="O518" i="5" s="1"/>
  <c r="AA517" i="5"/>
  <c r="Z517" i="5"/>
  <c r="Y517" i="5"/>
  <c r="X517" i="5"/>
  <c r="W517" i="5"/>
  <c r="V517" i="5"/>
  <c r="U517" i="5"/>
  <c r="S517" i="5"/>
  <c r="R517" i="5"/>
  <c r="Q517" i="5"/>
  <c r="P517" i="5"/>
  <c r="O517" i="5"/>
  <c r="AA516" i="5"/>
  <c r="Z516" i="5"/>
  <c r="Y516" i="5"/>
  <c r="X516" i="5"/>
  <c r="W516" i="5"/>
  <c r="V516" i="5"/>
  <c r="U516" i="5"/>
  <c r="S516" i="5"/>
  <c r="R516" i="5"/>
  <c r="Q516" i="5"/>
  <c r="P516" i="5"/>
  <c r="O516" i="5"/>
  <c r="G516" i="5"/>
  <c r="AA515" i="5"/>
  <c r="Z515" i="5"/>
  <c r="Y515" i="5"/>
  <c r="X515" i="5"/>
  <c r="V515" i="5"/>
  <c r="U515" i="5"/>
  <c r="T515" i="5"/>
  <c r="S515" i="5"/>
  <c r="R515" i="5"/>
  <c r="Q515" i="5"/>
  <c r="K515" i="5"/>
  <c r="O515" i="5" s="1"/>
  <c r="H515" i="5"/>
  <c r="AA514" i="5"/>
  <c r="Z514" i="5"/>
  <c r="Y514" i="5"/>
  <c r="X514" i="5"/>
  <c r="V514" i="5"/>
  <c r="U514" i="5"/>
  <c r="T514" i="5"/>
  <c r="S514" i="5"/>
  <c r="R514" i="5"/>
  <c r="Q514" i="5"/>
  <c r="P514" i="5"/>
  <c r="O514" i="5"/>
  <c r="H514" i="5"/>
  <c r="AA513" i="5"/>
  <c r="Z513" i="5"/>
  <c r="Y513" i="5"/>
  <c r="X513" i="5"/>
  <c r="W513" i="5"/>
  <c r="V513" i="5"/>
  <c r="U513" i="5"/>
  <c r="T513" i="5"/>
  <c r="S513" i="5"/>
  <c r="R513" i="5"/>
  <c r="Q513" i="5"/>
  <c r="P513" i="5"/>
  <c r="O513" i="5" s="1"/>
  <c r="AA512" i="5"/>
  <c r="Z512" i="5"/>
  <c r="Y512" i="5"/>
  <c r="X512" i="5"/>
  <c r="W512" i="5"/>
  <c r="V512" i="5"/>
  <c r="U512" i="5"/>
  <c r="S512" i="5"/>
  <c r="R512" i="5"/>
  <c r="Q512" i="5"/>
  <c r="P512" i="5"/>
  <c r="O512" i="5"/>
  <c r="AA511" i="5"/>
  <c r="Z511" i="5"/>
  <c r="Y511" i="5"/>
  <c r="X511" i="5"/>
  <c r="W511" i="5"/>
  <c r="V511" i="5"/>
  <c r="U511" i="5"/>
  <c r="S511" i="5"/>
  <c r="R511" i="5"/>
  <c r="Q511" i="5"/>
  <c r="P511" i="5"/>
  <c r="O511" i="5"/>
  <c r="G511" i="5"/>
  <c r="AA510" i="5"/>
  <c r="Z510" i="5"/>
  <c r="Y510" i="5"/>
  <c r="X510" i="5"/>
  <c r="V510" i="5"/>
  <c r="U510" i="5"/>
  <c r="T510" i="5"/>
  <c r="S510" i="5"/>
  <c r="R510" i="5"/>
  <c r="Q510" i="5"/>
  <c r="K510" i="5"/>
  <c r="O510" i="5" s="1"/>
  <c r="H510" i="5"/>
  <c r="AA509" i="5"/>
  <c r="Z509" i="5"/>
  <c r="Y509" i="5"/>
  <c r="X509" i="5"/>
  <c r="V509" i="5"/>
  <c r="U509" i="5"/>
  <c r="T509" i="5"/>
  <c r="S509" i="5"/>
  <c r="R509" i="5"/>
  <c r="Q509" i="5"/>
  <c r="P509" i="5"/>
  <c r="O509" i="5"/>
  <c r="H509" i="5"/>
  <c r="AA508" i="5"/>
  <c r="Z508" i="5"/>
  <c r="Y508" i="5"/>
  <c r="X508" i="5"/>
  <c r="W508" i="5"/>
  <c r="V508" i="5"/>
  <c r="U508" i="5"/>
  <c r="T508" i="5"/>
  <c r="S508" i="5"/>
  <c r="R508" i="5"/>
  <c r="Q508" i="5"/>
  <c r="P508" i="5"/>
  <c r="O508" i="5" s="1"/>
  <c r="AA507" i="5"/>
  <c r="Z507" i="5"/>
  <c r="Y507" i="5"/>
  <c r="X507" i="5"/>
  <c r="W507" i="5"/>
  <c r="V507" i="5"/>
  <c r="U507" i="5"/>
  <c r="S507" i="5"/>
  <c r="R507" i="5"/>
  <c r="Q507" i="5"/>
  <c r="P507" i="5"/>
  <c r="O507" i="5"/>
  <c r="AA506" i="5"/>
  <c r="Z506" i="5"/>
  <c r="Y506" i="5"/>
  <c r="X506" i="5"/>
  <c r="W506" i="5"/>
  <c r="V506" i="5"/>
  <c r="U506" i="5"/>
  <c r="S506" i="5"/>
  <c r="R506" i="5"/>
  <c r="Q506" i="5"/>
  <c r="P506" i="5"/>
  <c r="O506" i="5"/>
  <c r="G506" i="5"/>
  <c r="AA505" i="5"/>
  <c r="Z505" i="5"/>
  <c r="Y505" i="5"/>
  <c r="X505" i="5"/>
  <c r="V505" i="5"/>
  <c r="U505" i="5"/>
  <c r="T505" i="5"/>
  <c r="S505" i="5"/>
  <c r="R505" i="5"/>
  <c r="Q505" i="5"/>
  <c r="K505" i="5"/>
  <c r="O505" i="5" s="1"/>
  <c r="H505" i="5"/>
  <c r="AA504" i="5"/>
  <c r="Z504" i="5"/>
  <c r="Y504" i="5"/>
  <c r="X504" i="5"/>
  <c r="V504" i="5"/>
  <c r="U504" i="5"/>
  <c r="T504" i="5"/>
  <c r="S504" i="5"/>
  <c r="R504" i="5"/>
  <c r="Q504" i="5"/>
  <c r="P504" i="5"/>
  <c r="O504" i="5"/>
  <c r="H504" i="5"/>
  <c r="AA503" i="5"/>
  <c r="Z503" i="5"/>
  <c r="Y503" i="5"/>
  <c r="X503" i="5"/>
  <c r="W503" i="5"/>
  <c r="V503" i="5"/>
  <c r="U503" i="5"/>
  <c r="T503" i="5"/>
  <c r="S503" i="5"/>
  <c r="R503" i="5"/>
  <c r="Q503" i="5"/>
  <c r="P503" i="5"/>
  <c r="O503" i="5" s="1"/>
  <c r="AA502" i="5"/>
  <c r="Z502" i="5"/>
  <c r="Y502" i="5"/>
  <c r="X502" i="5"/>
  <c r="W502" i="5"/>
  <c r="V502" i="5"/>
  <c r="U502" i="5"/>
  <c r="S502" i="5"/>
  <c r="R502" i="5"/>
  <c r="Q502" i="5"/>
  <c r="P502" i="5"/>
  <c r="O502" i="5"/>
  <c r="AA501" i="5"/>
  <c r="Z501" i="5"/>
  <c r="Y501" i="5"/>
  <c r="X501" i="5"/>
  <c r="W501" i="5"/>
  <c r="V501" i="5"/>
  <c r="U501" i="5"/>
  <c r="S501" i="5"/>
  <c r="R501" i="5"/>
  <c r="Q501" i="5"/>
  <c r="P501" i="5"/>
  <c r="O501" i="5"/>
  <c r="G501" i="5"/>
  <c r="AA500" i="5"/>
  <c r="Z500" i="5"/>
  <c r="Y500" i="5"/>
  <c r="X500" i="5"/>
  <c r="V500" i="5"/>
  <c r="U500" i="5"/>
  <c r="T500" i="5"/>
  <c r="S500" i="5"/>
  <c r="R500" i="5"/>
  <c r="Q500" i="5"/>
  <c r="K500" i="5"/>
  <c r="O500" i="5" s="1"/>
  <c r="H500" i="5"/>
  <c r="AA499" i="5"/>
  <c r="Z499" i="5"/>
  <c r="Y499" i="5"/>
  <c r="X499" i="5"/>
  <c r="V499" i="5"/>
  <c r="U499" i="5"/>
  <c r="T499" i="5"/>
  <c r="S499" i="5"/>
  <c r="R499" i="5"/>
  <c r="Q499" i="5"/>
  <c r="P499" i="5"/>
  <c r="O499" i="5"/>
  <c r="H499" i="5"/>
  <c r="AA498" i="5"/>
  <c r="Z498" i="5"/>
  <c r="Y498" i="5"/>
  <c r="X498" i="5"/>
  <c r="W498" i="5"/>
  <c r="V498" i="5"/>
  <c r="U498" i="5"/>
  <c r="T498" i="5"/>
  <c r="S498" i="5"/>
  <c r="R498" i="5"/>
  <c r="Q498" i="5"/>
  <c r="P498" i="5"/>
  <c r="O498" i="5" s="1"/>
  <c r="AA497" i="5"/>
  <c r="Z497" i="5"/>
  <c r="Y497" i="5"/>
  <c r="X497" i="5"/>
  <c r="W497" i="5"/>
  <c r="V497" i="5"/>
  <c r="U497" i="5"/>
  <c r="S497" i="5"/>
  <c r="R497" i="5"/>
  <c r="Q497" i="5"/>
  <c r="P497" i="5"/>
  <c r="O497" i="5"/>
  <c r="AA496" i="5"/>
  <c r="Z496" i="5"/>
  <c r="Y496" i="5"/>
  <c r="X496" i="5"/>
  <c r="W496" i="5"/>
  <c r="V496" i="5"/>
  <c r="U496" i="5"/>
  <c r="S496" i="5"/>
  <c r="R496" i="5"/>
  <c r="Q496" i="5"/>
  <c r="P496" i="5"/>
  <c r="O496" i="5"/>
  <c r="G496" i="5"/>
  <c r="AA495" i="5"/>
  <c r="Z495" i="5"/>
  <c r="Y495" i="5"/>
  <c r="X495" i="5"/>
  <c r="V495" i="5"/>
  <c r="U495" i="5"/>
  <c r="T495" i="5"/>
  <c r="S495" i="5"/>
  <c r="R495" i="5"/>
  <c r="Q495" i="5"/>
  <c r="K495" i="5"/>
  <c r="O495" i="5" s="1"/>
  <c r="H495" i="5"/>
  <c r="AA494" i="5"/>
  <c r="Z494" i="5"/>
  <c r="Y494" i="5"/>
  <c r="X494" i="5"/>
  <c r="V494" i="5"/>
  <c r="U494" i="5"/>
  <c r="T494" i="5"/>
  <c r="S494" i="5"/>
  <c r="R494" i="5"/>
  <c r="Q494" i="5"/>
  <c r="P494" i="5"/>
  <c r="O494" i="5"/>
  <c r="H494" i="5"/>
  <c r="AA493" i="5"/>
  <c r="Z493" i="5"/>
  <c r="Y493" i="5"/>
  <c r="X493" i="5"/>
  <c r="W493" i="5"/>
  <c r="V493" i="5"/>
  <c r="U493" i="5"/>
  <c r="T493" i="5"/>
  <c r="S493" i="5"/>
  <c r="R493" i="5"/>
  <c r="Q493" i="5"/>
  <c r="P493" i="5"/>
  <c r="O493" i="5" s="1"/>
  <c r="AA492" i="5"/>
  <c r="Z492" i="5"/>
  <c r="Y492" i="5"/>
  <c r="X492" i="5"/>
  <c r="W492" i="5"/>
  <c r="V492" i="5"/>
  <c r="U492" i="5"/>
  <c r="S492" i="5"/>
  <c r="R492" i="5"/>
  <c r="Q492" i="5"/>
  <c r="P492" i="5"/>
  <c r="O492" i="5"/>
  <c r="AA491" i="5"/>
  <c r="Z491" i="5"/>
  <c r="Y491" i="5"/>
  <c r="X491" i="5"/>
  <c r="W491" i="5"/>
  <c r="V491" i="5"/>
  <c r="U491" i="5"/>
  <c r="S491" i="5"/>
  <c r="R491" i="5"/>
  <c r="Q491" i="5"/>
  <c r="P491" i="5"/>
  <c r="O491" i="5"/>
  <c r="G491" i="5"/>
  <c r="AA490" i="5"/>
  <c r="Z490" i="5"/>
  <c r="Y490" i="5"/>
  <c r="X490" i="5"/>
  <c r="V490" i="5"/>
  <c r="U490" i="5"/>
  <c r="T490" i="5"/>
  <c r="S490" i="5"/>
  <c r="R490" i="5"/>
  <c r="Q490" i="5"/>
  <c r="K490" i="5"/>
  <c r="O490" i="5" s="1"/>
  <c r="H490" i="5"/>
  <c r="AA489" i="5"/>
  <c r="Z489" i="5"/>
  <c r="Y489" i="5"/>
  <c r="X489" i="5"/>
  <c r="V489" i="5"/>
  <c r="U489" i="5"/>
  <c r="T489" i="5"/>
  <c r="S489" i="5"/>
  <c r="R489" i="5"/>
  <c r="Q489" i="5"/>
  <c r="P489" i="5"/>
  <c r="O489" i="5"/>
  <c r="H489" i="5"/>
  <c r="AA488" i="5"/>
  <c r="Z488" i="5"/>
  <c r="Y488" i="5"/>
  <c r="X488" i="5"/>
  <c r="W488" i="5"/>
  <c r="V488" i="5"/>
  <c r="U488" i="5"/>
  <c r="T488" i="5"/>
  <c r="S488" i="5"/>
  <c r="R488" i="5"/>
  <c r="Q488" i="5"/>
  <c r="P488" i="5"/>
  <c r="O488" i="5" s="1"/>
  <c r="AA484" i="5"/>
  <c r="Z484" i="5"/>
  <c r="Y484" i="5"/>
  <c r="X484" i="5"/>
  <c r="W484" i="5"/>
  <c r="V484" i="5"/>
  <c r="U484" i="5"/>
  <c r="S484" i="5"/>
  <c r="R484" i="5"/>
  <c r="Q484" i="5"/>
  <c r="P484" i="5"/>
  <c r="O484" i="5" s="1"/>
  <c r="H484" i="5"/>
  <c r="AA483" i="5"/>
  <c r="Z483" i="5"/>
  <c r="Y483" i="5"/>
  <c r="X483" i="5"/>
  <c r="W483" i="5"/>
  <c r="V483" i="5"/>
  <c r="U483" i="5"/>
  <c r="S483" i="5"/>
  <c r="R483" i="5"/>
  <c r="Q483" i="5"/>
  <c r="P483" i="5"/>
  <c r="O483" i="5" s="1"/>
  <c r="H483" i="5"/>
  <c r="AA482" i="5"/>
  <c r="Z482" i="5"/>
  <c r="Y482" i="5"/>
  <c r="X482" i="5"/>
  <c r="V482" i="5"/>
  <c r="U482" i="5"/>
  <c r="T482" i="5"/>
  <c r="S482" i="5"/>
  <c r="R482" i="5"/>
  <c r="Q482" i="5"/>
  <c r="P482" i="5"/>
  <c r="O482" i="5" s="1"/>
  <c r="H482" i="5"/>
  <c r="AA481" i="5"/>
  <c r="Z481" i="5"/>
  <c r="Y481" i="5"/>
  <c r="X481" i="5"/>
  <c r="V481" i="5"/>
  <c r="U481" i="5"/>
  <c r="T481" i="5"/>
  <c r="S481" i="5"/>
  <c r="R481" i="5"/>
  <c r="Q481" i="5"/>
  <c r="P481" i="5"/>
  <c r="O481" i="5" s="1"/>
  <c r="H481" i="5"/>
  <c r="AA480" i="5"/>
  <c r="Z480" i="5"/>
  <c r="Y480" i="5"/>
  <c r="X480" i="5"/>
  <c r="W480" i="5"/>
  <c r="V480" i="5"/>
  <c r="U480" i="5"/>
  <c r="T480" i="5"/>
  <c r="S480" i="5"/>
  <c r="R480" i="5"/>
  <c r="Q480" i="5"/>
  <c r="P480" i="5"/>
  <c r="O480" i="5" s="1"/>
  <c r="AA479" i="5"/>
  <c r="Z479" i="5"/>
  <c r="Y479" i="5"/>
  <c r="X479" i="5"/>
  <c r="W479" i="5"/>
  <c r="V479" i="5"/>
  <c r="U479" i="5"/>
  <c r="S479" i="5"/>
  <c r="R479" i="5"/>
  <c r="Q479" i="5"/>
  <c r="P479" i="5"/>
  <c r="O479" i="5" s="1"/>
  <c r="H479" i="5"/>
  <c r="AA478" i="5"/>
  <c r="Z478" i="5"/>
  <c r="Y478" i="5"/>
  <c r="X478" i="5"/>
  <c r="W478" i="5"/>
  <c r="V478" i="5"/>
  <c r="T478" i="5"/>
  <c r="S478" i="5"/>
  <c r="R478" i="5"/>
  <c r="Q478" i="5"/>
  <c r="P478" i="5"/>
  <c r="O478" i="5" s="1"/>
  <c r="H478" i="5"/>
  <c r="AA477" i="5"/>
  <c r="Z477" i="5"/>
  <c r="Y477" i="5"/>
  <c r="X477" i="5"/>
  <c r="W477" i="5"/>
  <c r="V477" i="5"/>
  <c r="U477" i="5"/>
  <c r="S477" i="5"/>
  <c r="R477" i="5"/>
  <c r="Q477" i="5"/>
  <c r="P477" i="5"/>
  <c r="O477" i="5" s="1"/>
  <c r="H477" i="5"/>
  <c r="AA476" i="5"/>
  <c r="Z476" i="5"/>
  <c r="Y476" i="5"/>
  <c r="X476" i="5"/>
  <c r="W476" i="5"/>
  <c r="V476" i="5"/>
  <c r="U476" i="5"/>
  <c r="S476" i="5"/>
  <c r="R476" i="5"/>
  <c r="Q476" i="5"/>
  <c r="P476" i="5"/>
  <c r="O476" i="5" s="1"/>
  <c r="H476" i="5"/>
  <c r="AA475" i="5"/>
  <c r="Z475" i="5"/>
  <c r="Y475" i="5"/>
  <c r="X475" i="5"/>
  <c r="V475" i="5"/>
  <c r="U475" i="5"/>
  <c r="T475" i="5"/>
  <c r="S475" i="5"/>
  <c r="R475" i="5"/>
  <c r="Q475" i="5"/>
  <c r="P475" i="5"/>
  <c r="O475" i="5" s="1"/>
  <c r="H475" i="5"/>
  <c r="AA474" i="5"/>
  <c r="Z474" i="5"/>
  <c r="Y474" i="5"/>
  <c r="X474" i="5"/>
  <c r="V474" i="5"/>
  <c r="U474" i="5"/>
  <c r="T474" i="5"/>
  <c r="S474" i="5"/>
  <c r="R474" i="5"/>
  <c r="Q474" i="5"/>
  <c r="P474" i="5"/>
  <c r="O474" i="5" s="1"/>
  <c r="H474" i="5"/>
  <c r="AA473" i="5"/>
  <c r="Z473" i="5"/>
  <c r="Y473" i="5"/>
  <c r="W473" i="5"/>
  <c r="V473" i="5"/>
  <c r="U473" i="5"/>
  <c r="T473" i="5"/>
  <c r="S473" i="5"/>
  <c r="R473" i="5"/>
  <c r="Q473" i="5"/>
  <c r="P473" i="5"/>
  <c r="O473" i="5" s="1"/>
  <c r="H473" i="5"/>
  <c r="AA472" i="5"/>
  <c r="Z472" i="5"/>
  <c r="Y472" i="5"/>
  <c r="X472" i="5"/>
  <c r="W472" i="5"/>
  <c r="V472" i="5"/>
  <c r="U472" i="5"/>
  <c r="T472" i="5"/>
  <c r="S472" i="5"/>
  <c r="R472" i="5"/>
  <c r="Q472" i="5"/>
  <c r="P472" i="5"/>
  <c r="O472" i="5" s="1"/>
  <c r="AA471" i="5"/>
  <c r="Z471" i="5"/>
  <c r="Y471" i="5"/>
  <c r="X471" i="5"/>
  <c r="W471" i="5"/>
  <c r="V471" i="5"/>
  <c r="U471" i="5"/>
  <c r="S471" i="5"/>
  <c r="R471" i="5"/>
  <c r="Q471" i="5"/>
  <c r="P471" i="5"/>
  <c r="O471" i="5" s="1"/>
  <c r="H471" i="5"/>
  <c r="AA470" i="5"/>
  <c r="Z470" i="5"/>
  <c r="Y470" i="5"/>
  <c r="X470" i="5"/>
  <c r="W470" i="5"/>
  <c r="V470" i="5"/>
  <c r="U470" i="5"/>
  <c r="S470" i="5"/>
  <c r="R470" i="5"/>
  <c r="Q470" i="5"/>
  <c r="P470" i="5"/>
  <c r="O470" i="5" s="1"/>
  <c r="H470" i="5"/>
  <c r="AA469" i="5"/>
  <c r="Z469" i="5"/>
  <c r="Y469" i="5"/>
  <c r="X469" i="5"/>
  <c r="V469" i="5"/>
  <c r="U469" i="5"/>
  <c r="T469" i="5"/>
  <c r="S469" i="5"/>
  <c r="R469" i="5"/>
  <c r="Q469" i="5"/>
  <c r="P469" i="5"/>
  <c r="O469" i="5" s="1"/>
  <c r="H469" i="5"/>
  <c r="AA468" i="5"/>
  <c r="Z468" i="5"/>
  <c r="Y468" i="5"/>
  <c r="X468" i="5"/>
  <c r="V468" i="5"/>
  <c r="U468" i="5"/>
  <c r="T468" i="5"/>
  <c r="S468" i="5"/>
  <c r="R468" i="5"/>
  <c r="Q468" i="5"/>
  <c r="P468" i="5"/>
  <c r="O468" i="5" s="1"/>
  <c r="H468" i="5"/>
  <c r="AA467" i="5"/>
  <c r="Z467" i="5"/>
  <c r="Y467" i="5"/>
  <c r="X467" i="5"/>
  <c r="W467" i="5"/>
  <c r="V467" i="5"/>
  <c r="U467" i="5"/>
  <c r="T467" i="5"/>
  <c r="S467" i="5"/>
  <c r="R467" i="5"/>
  <c r="Q467" i="5"/>
  <c r="P467" i="5"/>
  <c r="O467" i="5" s="1"/>
  <c r="AA466" i="5"/>
  <c r="Z466" i="5"/>
  <c r="Y466" i="5"/>
  <c r="X466" i="5"/>
  <c r="W466" i="5"/>
  <c r="V466" i="5"/>
  <c r="U466" i="5"/>
  <c r="S466" i="5"/>
  <c r="R466" i="5"/>
  <c r="Q466" i="5"/>
  <c r="P466" i="5"/>
  <c r="O466" i="5" s="1"/>
  <c r="H466" i="5"/>
  <c r="AA465" i="5"/>
  <c r="Z465" i="5"/>
  <c r="Y465" i="5"/>
  <c r="X465" i="5"/>
  <c r="W465" i="5"/>
  <c r="V465" i="5"/>
  <c r="T465" i="5"/>
  <c r="S465" i="5"/>
  <c r="R465" i="5"/>
  <c r="Q465" i="5"/>
  <c r="P465" i="5"/>
  <c r="O465" i="5" s="1"/>
  <c r="H465" i="5"/>
  <c r="AA464" i="5"/>
  <c r="Z464" i="5"/>
  <c r="Y464" i="5"/>
  <c r="X464" i="5"/>
  <c r="V464" i="5"/>
  <c r="U464" i="5"/>
  <c r="T464" i="5"/>
  <c r="S464" i="5"/>
  <c r="R464" i="5"/>
  <c r="Q464" i="5"/>
  <c r="P464" i="5"/>
  <c r="O464" i="5" s="1"/>
  <c r="H464" i="5"/>
  <c r="AA463" i="5"/>
  <c r="Z463" i="5"/>
  <c r="Y463" i="5"/>
  <c r="X463" i="5"/>
  <c r="V463" i="5"/>
  <c r="U463" i="5"/>
  <c r="T463" i="5"/>
  <c r="S463" i="5"/>
  <c r="R463" i="5"/>
  <c r="Q463" i="5"/>
  <c r="P463" i="5"/>
  <c r="O463" i="5" s="1"/>
  <c r="H463" i="5"/>
  <c r="AA462" i="5"/>
  <c r="Z462" i="5"/>
  <c r="Y462" i="5"/>
  <c r="X462" i="5"/>
  <c r="V462" i="5"/>
  <c r="U462" i="5"/>
  <c r="T462" i="5"/>
  <c r="S462" i="5"/>
  <c r="R462" i="5"/>
  <c r="Q462" i="5"/>
  <c r="P462" i="5"/>
  <c r="O462" i="5" s="1"/>
  <c r="H462" i="5"/>
  <c r="AA461" i="5"/>
  <c r="Z461" i="5"/>
  <c r="Y461" i="5"/>
  <c r="X461" i="5"/>
  <c r="W461" i="5"/>
  <c r="V461" i="5"/>
  <c r="U461" i="5"/>
  <c r="S461" i="5"/>
  <c r="R461" i="5"/>
  <c r="Q461" i="5"/>
  <c r="P461" i="5"/>
  <c r="O461" i="5" s="1"/>
  <c r="H461" i="5"/>
  <c r="AA460" i="5"/>
  <c r="Z460" i="5"/>
  <c r="Y460" i="5"/>
  <c r="X460" i="5"/>
  <c r="W460" i="5"/>
  <c r="V460" i="5"/>
  <c r="U460" i="5"/>
  <c r="T460" i="5"/>
  <c r="S460" i="5"/>
  <c r="R460" i="5"/>
  <c r="Q460" i="5"/>
  <c r="P460" i="5"/>
  <c r="O460" i="5" s="1"/>
  <c r="AA459" i="5"/>
  <c r="Z459" i="5"/>
  <c r="Y459" i="5"/>
  <c r="X459" i="5"/>
  <c r="W459" i="5"/>
  <c r="V459" i="5"/>
  <c r="U459" i="5"/>
  <c r="S459" i="5"/>
  <c r="R459" i="5"/>
  <c r="Q459" i="5"/>
  <c r="P459" i="5"/>
  <c r="O459" i="5" s="1"/>
  <c r="H459" i="5"/>
  <c r="AA458" i="5"/>
  <c r="Z458" i="5"/>
  <c r="Y458" i="5"/>
  <c r="X458" i="5"/>
  <c r="W458" i="5"/>
  <c r="V458" i="5"/>
  <c r="T458" i="5"/>
  <c r="S458" i="5"/>
  <c r="R458" i="5"/>
  <c r="Q458" i="5"/>
  <c r="P458" i="5"/>
  <c r="O458" i="5" s="1"/>
  <c r="H458" i="5"/>
  <c r="AA457" i="5"/>
  <c r="Z457" i="5"/>
  <c r="Y457" i="5"/>
  <c r="X457" i="5"/>
  <c r="V457" i="5"/>
  <c r="U457" i="5"/>
  <c r="T457" i="5"/>
  <c r="S457" i="5"/>
  <c r="R457" i="5"/>
  <c r="Q457" i="5"/>
  <c r="P457" i="5"/>
  <c r="O457" i="5" s="1"/>
  <c r="H457" i="5"/>
  <c r="AA456" i="5"/>
  <c r="Z456" i="5"/>
  <c r="Y456" i="5"/>
  <c r="X456" i="5"/>
  <c r="V456" i="5"/>
  <c r="U456" i="5"/>
  <c r="T456" i="5"/>
  <c r="S456" i="5"/>
  <c r="R456" i="5"/>
  <c r="Q456" i="5"/>
  <c r="P456" i="5"/>
  <c r="O456" i="5" s="1"/>
  <c r="H456" i="5"/>
  <c r="AA455" i="5"/>
  <c r="Z455" i="5"/>
  <c r="Y455" i="5"/>
  <c r="X455" i="5"/>
  <c r="W455" i="5"/>
  <c r="V455" i="5"/>
  <c r="U455" i="5"/>
  <c r="S455" i="5"/>
  <c r="R455" i="5"/>
  <c r="Q455" i="5"/>
  <c r="P455" i="5"/>
  <c r="O455" i="5" s="1"/>
  <c r="H455" i="5"/>
  <c r="AA454" i="5"/>
  <c r="Z454" i="5"/>
  <c r="X454" i="5"/>
  <c r="W454" i="5"/>
  <c r="V454" i="5"/>
  <c r="U454" i="5"/>
  <c r="T454" i="5"/>
  <c r="S454" i="5"/>
  <c r="R454" i="5"/>
  <c r="Q454" i="5"/>
  <c r="P454" i="5"/>
  <c r="O454" i="5" s="1"/>
  <c r="H454" i="5"/>
  <c r="AA453" i="5"/>
  <c r="Z453" i="5"/>
  <c r="Y453" i="5"/>
  <c r="X453" i="5"/>
  <c r="V453" i="5"/>
  <c r="U453" i="5"/>
  <c r="T453" i="5"/>
  <c r="S453" i="5"/>
  <c r="R453" i="5"/>
  <c r="Q453" i="5"/>
  <c r="P453" i="5"/>
  <c r="O453" i="5" s="1"/>
  <c r="H453" i="5"/>
  <c r="AA452" i="5"/>
  <c r="Z452" i="5"/>
  <c r="Y452" i="5"/>
  <c r="X452" i="5"/>
  <c r="W452" i="5"/>
  <c r="V452" i="5"/>
  <c r="U452" i="5"/>
  <c r="T452" i="5"/>
  <c r="S452" i="5"/>
  <c r="R452" i="5"/>
  <c r="Q452" i="5"/>
  <c r="P452" i="5"/>
  <c r="O452" i="5" s="1"/>
  <c r="AA451" i="5"/>
  <c r="Z451" i="5"/>
  <c r="Y451" i="5"/>
  <c r="X451" i="5"/>
  <c r="W451" i="5"/>
  <c r="V451" i="5"/>
  <c r="U451" i="5"/>
  <c r="S451" i="5"/>
  <c r="R451" i="5"/>
  <c r="Q451" i="5"/>
  <c r="P451" i="5"/>
  <c r="O451" i="5" s="1"/>
  <c r="H451" i="5"/>
  <c r="AA450" i="5"/>
  <c r="Z450" i="5"/>
  <c r="Y450" i="5"/>
  <c r="X450" i="5"/>
  <c r="W450" i="5"/>
  <c r="V450" i="5"/>
  <c r="U450" i="5"/>
  <c r="S450" i="5"/>
  <c r="R450" i="5"/>
  <c r="Q450" i="5"/>
  <c r="P450" i="5"/>
  <c r="O450" i="5" s="1"/>
  <c r="H450" i="5"/>
  <c r="AA449" i="5"/>
  <c r="Z449" i="5"/>
  <c r="Y449" i="5"/>
  <c r="X449" i="5"/>
  <c r="V449" i="5"/>
  <c r="U449" i="5"/>
  <c r="T449" i="5"/>
  <c r="S449" i="5"/>
  <c r="R449" i="5"/>
  <c r="Q449" i="5"/>
  <c r="P449" i="5"/>
  <c r="O449" i="5" s="1"/>
  <c r="H449" i="5"/>
  <c r="AA448" i="5"/>
  <c r="Z448" i="5"/>
  <c r="Y448" i="5"/>
  <c r="X448" i="5"/>
  <c r="V448" i="5"/>
  <c r="U448" i="5"/>
  <c r="T448" i="5"/>
  <c r="S448" i="5"/>
  <c r="R448" i="5"/>
  <c r="Q448" i="5"/>
  <c r="P448" i="5"/>
  <c r="O448" i="5" s="1"/>
  <c r="H448" i="5"/>
  <c r="AA447" i="5"/>
  <c r="Z447" i="5"/>
  <c r="Y447" i="5"/>
  <c r="X447" i="5"/>
  <c r="W447" i="5"/>
  <c r="V447" i="5"/>
  <c r="U447" i="5"/>
  <c r="T447" i="5"/>
  <c r="S447" i="5"/>
  <c r="R447" i="5"/>
  <c r="Q447" i="5"/>
  <c r="P447" i="5"/>
  <c r="O447" i="5" s="1"/>
  <c r="AA446" i="5"/>
  <c r="Z446" i="5"/>
  <c r="Y446" i="5"/>
  <c r="X446" i="5"/>
  <c r="W446" i="5"/>
  <c r="V446" i="5"/>
  <c r="U446" i="5"/>
  <c r="S446" i="5"/>
  <c r="R446" i="5"/>
  <c r="Q446" i="5"/>
  <c r="P446" i="5"/>
  <c r="O446" i="5" s="1"/>
  <c r="H446" i="5"/>
  <c r="AA445" i="5"/>
  <c r="Z445" i="5"/>
  <c r="Y445" i="5"/>
  <c r="X445" i="5"/>
  <c r="W445" i="5"/>
  <c r="V445" i="5"/>
  <c r="T445" i="5"/>
  <c r="S445" i="5"/>
  <c r="R445" i="5"/>
  <c r="Q445" i="5"/>
  <c r="P445" i="5"/>
  <c r="O445" i="5" s="1"/>
  <c r="H445" i="5"/>
  <c r="AA444" i="5"/>
  <c r="Z444" i="5"/>
  <c r="Y444" i="5"/>
  <c r="X444" i="5"/>
  <c r="V444" i="5"/>
  <c r="U444" i="5"/>
  <c r="T444" i="5"/>
  <c r="S444" i="5"/>
  <c r="R444" i="5"/>
  <c r="Q444" i="5"/>
  <c r="P444" i="5"/>
  <c r="O444" i="5" s="1"/>
  <c r="H444" i="5"/>
  <c r="AA443" i="5"/>
  <c r="Z443" i="5"/>
  <c r="Y443" i="5"/>
  <c r="X443" i="5"/>
  <c r="V443" i="5"/>
  <c r="U443" i="5"/>
  <c r="T443" i="5"/>
  <c r="S443" i="5"/>
  <c r="R443" i="5"/>
  <c r="Q443" i="5"/>
  <c r="P443" i="5"/>
  <c r="O443" i="5" s="1"/>
  <c r="H443" i="5"/>
  <c r="AA442" i="5"/>
  <c r="Z442" i="5"/>
  <c r="Y442" i="5"/>
  <c r="X442" i="5"/>
  <c r="V442" i="5"/>
  <c r="U442" i="5"/>
  <c r="T442" i="5"/>
  <c r="S442" i="5"/>
  <c r="R442" i="5"/>
  <c r="Q442" i="5"/>
  <c r="P442" i="5"/>
  <c r="O442" i="5" s="1"/>
  <c r="H442" i="5"/>
  <c r="AA441" i="5"/>
  <c r="Z441" i="5"/>
  <c r="X441" i="5"/>
  <c r="W441" i="5"/>
  <c r="V441" i="5"/>
  <c r="U441" i="5"/>
  <c r="T441" i="5"/>
  <c r="S441" i="5"/>
  <c r="R441" i="5"/>
  <c r="Q441" i="5"/>
  <c r="P441" i="5"/>
  <c r="O441" i="5" s="1"/>
  <c r="H441" i="5"/>
  <c r="AA440" i="5"/>
  <c r="Z440" i="5"/>
  <c r="Y440" i="5"/>
  <c r="X440" i="5"/>
  <c r="W440" i="5"/>
  <c r="V440" i="5"/>
  <c r="U440" i="5"/>
  <c r="S440" i="5"/>
  <c r="R440" i="5"/>
  <c r="Q440" i="5"/>
  <c r="P440" i="5"/>
  <c r="O440" i="5" s="1"/>
  <c r="H440" i="5"/>
  <c r="AA439" i="5"/>
  <c r="Z439" i="5"/>
  <c r="Y439" i="5"/>
  <c r="X439" i="5"/>
  <c r="W439" i="5"/>
  <c r="V439" i="5"/>
  <c r="U439" i="5"/>
  <c r="T439" i="5"/>
  <c r="S439" i="5"/>
  <c r="R439" i="5"/>
  <c r="Q439" i="5"/>
  <c r="P439" i="5"/>
  <c r="O439" i="5" s="1"/>
  <c r="AA438" i="5"/>
  <c r="Z438" i="5"/>
  <c r="Y438" i="5"/>
  <c r="X438" i="5"/>
  <c r="W438" i="5"/>
  <c r="V438" i="5"/>
  <c r="U438" i="5"/>
  <c r="S438" i="5"/>
  <c r="R438" i="5"/>
  <c r="Q438" i="5"/>
  <c r="P438" i="5"/>
  <c r="O438" i="5" s="1"/>
  <c r="H438" i="5"/>
  <c r="AA437" i="5"/>
  <c r="Z437" i="5"/>
  <c r="Y437" i="5"/>
  <c r="X437" i="5"/>
  <c r="W437" i="5"/>
  <c r="V437" i="5"/>
  <c r="T437" i="5"/>
  <c r="S437" i="5"/>
  <c r="R437" i="5"/>
  <c r="Q437" i="5"/>
  <c r="P437" i="5"/>
  <c r="O437" i="5" s="1"/>
  <c r="H437" i="5"/>
  <c r="AA436" i="5"/>
  <c r="Z436" i="5"/>
  <c r="Y436" i="5"/>
  <c r="X436" i="5"/>
  <c r="V436" i="5"/>
  <c r="U436" i="5"/>
  <c r="T436" i="5"/>
  <c r="S436" i="5"/>
  <c r="R436" i="5"/>
  <c r="Q436" i="5"/>
  <c r="P436" i="5"/>
  <c r="O436" i="5" s="1"/>
  <c r="H436" i="5"/>
  <c r="AA435" i="5"/>
  <c r="Z435" i="5"/>
  <c r="Y435" i="5"/>
  <c r="X435" i="5"/>
  <c r="V435" i="5"/>
  <c r="U435" i="5"/>
  <c r="T435" i="5"/>
  <c r="S435" i="5"/>
  <c r="R435" i="5"/>
  <c r="Q435" i="5"/>
  <c r="P435" i="5"/>
  <c r="O435" i="5" s="1"/>
  <c r="H435" i="5"/>
  <c r="AA434" i="5"/>
  <c r="Z434" i="5"/>
  <c r="Y434" i="5"/>
  <c r="X434" i="5"/>
  <c r="W434" i="5"/>
  <c r="V434" i="5"/>
  <c r="U434" i="5"/>
  <c r="S434" i="5"/>
  <c r="R434" i="5"/>
  <c r="Q434" i="5"/>
  <c r="P434" i="5"/>
  <c r="O434" i="5" s="1"/>
  <c r="H434" i="5"/>
  <c r="AA433" i="5"/>
  <c r="Z433" i="5"/>
  <c r="Y433" i="5"/>
  <c r="X433" i="5"/>
  <c r="V433" i="5"/>
  <c r="U433" i="5"/>
  <c r="T433" i="5"/>
  <c r="S433" i="5"/>
  <c r="R433" i="5"/>
  <c r="Q433" i="5"/>
  <c r="P433" i="5"/>
  <c r="O433" i="5" s="1"/>
  <c r="H433" i="5"/>
  <c r="AA432" i="5"/>
  <c r="Z432" i="5"/>
  <c r="Y432" i="5"/>
  <c r="X432" i="5"/>
  <c r="W432" i="5"/>
  <c r="V432" i="5"/>
  <c r="U432" i="5"/>
  <c r="T432" i="5"/>
  <c r="S432" i="5"/>
  <c r="R432" i="5"/>
  <c r="Q432" i="5"/>
  <c r="P432" i="5"/>
  <c r="O432" i="5" s="1"/>
  <c r="AA431" i="5"/>
  <c r="Z431" i="5"/>
  <c r="Y431" i="5"/>
  <c r="X431" i="5"/>
  <c r="W431" i="5"/>
  <c r="V431" i="5"/>
  <c r="U431" i="5"/>
  <c r="S431" i="5"/>
  <c r="R431" i="5"/>
  <c r="Q431" i="5"/>
  <c r="P431" i="5"/>
  <c r="O431" i="5" s="1"/>
  <c r="H431" i="5"/>
  <c r="AA430" i="5"/>
  <c r="Z430" i="5"/>
  <c r="Y430" i="5"/>
  <c r="X430" i="5"/>
  <c r="W430" i="5"/>
  <c r="V430" i="5"/>
  <c r="T430" i="5"/>
  <c r="S430" i="5"/>
  <c r="R430" i="5"/>
  <c r="Q430" i="5"/>
  <c r="P430" i="5"/>
  <c r="O430" i="5" s="1"/>
  <c r="H430" i="5"/>
  <c r="AA429" i="5"/>
  <c r="Z429" i="5"/>
  <c r="Y429" i="5"/>
  <c r="X429" i="5"/>
  <c r="W429" i="5"/>
  <c r="V429" i="5"/>
  <c r="U429" i="5"/>
  <c r="S429" i="5"/>
  <c r="R429" i="5"/>
  <c r="Q429" i="5"/>
  <c r="P429" i="5"/>
  <c r="O429" i="5" s="1"/>
  <c r="H429" i="5"/>
  <c r="AA428" i="5"/>
  <c r="Z428" i="5"/>
  <c r="Y428" i="5"/>
  <c r="X428" i="5"/>
  <c r="W428" i="5"/>
  <c r="V428" i="5"/>
  <c r="U428" i="5"/>
  <c r="S428" i="5"/>
  <c r="R428" i="5"/>
  <c r="Q428" i="5"/>
  <c r="P428" i="5"/>
  <c r="O428" i="5" s="1"/>
  <c r="H428" i="5"/>
  <c r="AA427" i="5"/>
  <c r="Y427" i="5"/>
  <c r="X427" i="5"/>
  <c r="W427" i="5"/>
  <c r="V427" i="5"/>
  <c r="U427" i="5"/>
  <c r="T427" i="5"/>
  <c r="S427" i="5"/>
  <c r="R427" i="5"/>
  <c r="Q427" i="5"/>
  <c r="P427" i="5"/>
  <c r="O427" i="5" s="1"/>
  <c r="H427" i="5"/>
  <c r="AA426" i="5"/>
  <c r="Z426" i="5"/>
  <c r="Y426" i="5"/>
  <c r="W426" i="5"/>
  <c r="V426" i="5"/>
  <c r="U426" i="5"/>
  <c r="T426" i="5"/>
  <c r="S426" i="5"/>
  <c r="R426" i="5"/>
  <c r="Q426" i="5"/>
  <c r="P426" i="5"/>
  <c r="O426" i="5" s="1"/>
  <c r="H426" i="5"/>
  <c r="AA425" i="5"/>
  <c r="Z425" i="5"/>
  <c r="Y425" i="5"/>
  <c r="X425" i="5"/>
  <c r="W425" i="5"/>
  <c r="V425" i="5"/>
  <c r="U425" i="5"/>
  <c r="T425" i="5"/>
  <c r="S425" i="5"/>
  <c r="R425" i="5"/>
  <c r="Q425" i="5"/>
  <c r="P425" i="5"/>
  <c r="O425" i="5" s="1"/>
  <c r="AA424" i="5"/>
  <c r="Z424" i="5"/>
  <c r="Y424" i="5"/>
  <c r="X424" i="5"/>
  <c r="W424" i="5"/>
  <c r="V424" i="5"/>
  <c r="U424" i="5"/>
  <c r="S424" i="5"/>
  <c r="R424" i="5"/>
  <c r="Q424" i="5"/>
  <c r="P424" i="5"/>
  <c r="O424" i="5" s="1"/>
  <c r="H424" i="5"/>
  <c r="AA423" i="5"/>
  <c r="Z423" i="5"/>
  <c r="Y423" i="5"/>
  <c r="X423" i="5"/>
  <c r="W423" i="5"/>
  <c r="V423" i="5"/>
  <c r="T423" i="5"/>
  <c r="S423" i="5"/>
  <c r="R423" i="5"/>
  <c r="Q423" i="5"/>
  <c r="P423" i="5"/>
  <c r="O423" i="5" s="1"/>
  <c r="H423" i="5"/>
  <c r="AA422" i="5"/>
  <c r="Z422" i="5"/>
  <c r="Y422" i="5"/>
  <c r="X422" i="5"/>
  <c r="W422" i="5"/>
  <c r="V422" i="5"/>
  <c r="U422" i="5"/>
  <c r="S422" i="5"/>
  <c r="R422" i="5"/>
  <c r="Q422" i="5"/>
  <c r="P422" i="5"/>
  <c r="O422" i="5" s="1"/>
  <c r="H422" i="5"/>
  <c r="AA421" i="5"/>
  <c r="Z421" i="5"/>
  <c r="Y421" i="5"/>
  <c r="X421" i="5"/>
  <c r="W421" i="5"/>
  <c r="V421" i="5"/>
  <c r="U421" i="5"/>
  <c r="S421" i="5"/>
  <c r="R421" i="5"/>
  <c r="Q421" i="5"/>
  <c r="P421" i="5"/>
  <c r="O421" i="5" s="1"/>
  <c r="H421" i="5"/>
  <c r="AA420" i="5"/>
  <c r="Y420" i="5"/>
  <c r="X420" i="5"/>
  <c r="W420" i="5"/>
  <c r="V420" i="5"/>
  <c r="U420" i="5"/>
  <c r="T420" i="5"/>
  <c r="S420" i="5"/>
  <c r="R420" i="5"/>
  <c r="Q420" i="5"/>
  <c r="P420" i="5"/>
  <c r="O420" i="5" s="1"/>
  <c r="H420" i="5"/>
  <c r="AA419" i="5"/>
  <c r="Z419" i="5"/>
  <c r="Y419" i="5"/>
  <c r="W419" i="5"/>
  <c r="V419" i="5"/>
  <c r="U419" i="5"/>
  <c r="T419" i="5"/>
  <c r="S419" i="5"/>
  <c r="R419" i="5"/>
  <c r="Q419" i="5"/>
  <c r="P419" i="5"/>
  <c r="O419" i="5" s="1"/>
  <c r="H419" i="5"/>
  <c r="AA418" i="5"/>
  <c r="Z418" i="5"/>
  <c r="Y418" i="5"/>
  <c r="X418" i="5"/>
  <c r="W418" i="5"/>
  <c r="V418" i="5"/>
  <c r="U418" i="5"/>
  <c r="T418" i="5"/>
  <c r="S418" i="5"/>
  <c r="R418" i="5"/>
  <c r="Q418" i="5"/>
  <c r="P418" i="5"/>
  <c r="O418" i="5" s="1"/>
  <c r="AA417" i="5"/>
  <c r="Z417" i="5"/>
  <c r="Y417" i="5"/>
  <c r="X417" i="5"/>
  <c r="W417" i="5"/>
  <c r="V417" i="5"/>
  <c r="U417" i="5"/>
  <c r="S417" i="5"/>
  <c r="R417" i="5"/>
  <c r="Q417" i="5"/>
  <c r="P417" i="5"/>
  <c r="O417" i="5" s="1"/>
  <c r="H417" i="5"/>
  <c r="AA416" i="5"/>
  <c r="Z416" i="5"/>
  <c r="Y416" i="5"/>
  <c r="X416" i="5"/>
  <c r="W416" i="5"/>
  <c r="V416" i="5"/>
  <c r="U416" i="5"/>
  <c r="S416" i="5"/>
  <c r="R416" i="5"/>
  <c r="Q416" i="5"/>
  <c r="P416" i="5"/>
  <c r="O416" i="5" s="1"/>
  <c r="H416" i="5"/>
  <c r="AA415" i="5"/>
  <c r="Z415" i="5"/>
  <c r="Y415" i="5"/>
  <c r="X415" i="5"/>
  <c r="W415" i="5"/>
  <c r="V415" i="5"/>
  <c r="T415" i="5"/>
  <c r="S415" i="5"/>
  <c r="R415" i="5"/>
  <c r="Q415" i="5"/>
  <c r="P415" i="5"/>
  <c r="O415" i="5" s="1"/>
  <c r="H415" i="5"/>
  <c r="AA414" i="5"/>
  <c r="Z414" i="5"/>
  <c r="Y414" i="5"/>
  <c r="X414" i="5"/>
  <c r="V414" i="5"/>
  <c r="U414" i="5"/>
  <c r="T414" i="5"/>
  <c r="S414" i="5"/>
  <c r="R414" i="5"/>
  <c r="Q414" i="5"/>
  <c r="P414" i="5"/>
  <c r="O414" i="5" s="1"/>
  <c r="H414" i="5"/>
  <c r="AA413" i="5"/>
  <c r="Z413" i="5"/>
  <c r="Y413" i="5"/>
  <c r="X413" i="5"/>
  <c r="V413" i="5"/>
  <c r="U413" i="5"/>
  <c r="T413" i="5"/>
  <c r="S413" i="5"/>
  <c r="R413" i="5"/>
  <c r="Q413" i="5"/>
  <c r="P413" i="5"/>
  <c r="O413" i="5" s="1"/>
  <c r="H413" i="5"/>
  <c r="AA412" i="5"/>
  <c r="Z412" i="5"/>
  <c r="Y412" i="5"/>
  <c r="X412" i="5"/>
  <c r="V412" i="5"/>
  <c r="U412" i="5"/>
  <c r="T412" i="5"/>
  <c r="S412" i="5"/>
  <c r="R412" i="5"/>
  <c r="Q412" i="5"/>
  <c r="P412" i="5"/>
  <c r="O412" i="5" s="1"/>
  <c r="H412" i="5"/>
  <c r="AA411" i="5"/>
  <c r="Z411" i="5"/>
  <c r="Y411" i="5"/>
  <c r="X411" i="5"/>
  <c r="W411" i="5"/>
  <c r="V411" i="5"/>
  <c r="U411" i="5"/>
  <c r="T411" i="5"/>
  <c r="S411" i="5"/>
  <c r="R411" i="5"/>
  <c r="Q411" i="5"/>
  <c r="P411" i="5"/>
  <c r="O411" i="5" s="1"/>
  <c r="AA410" i="5"/>
  <c r="Z410" i="5"/>
  <c r="Y410" i="5"/>
  <c r="X410" i="5"/>
  <c r="W410" i="5"/>
  <c r="V410" i="5"/>
  <c r="U410" i="5"/>
  <c r="S410" i="5"/>
  <c r="R410" i="5"/>
  <c r="Q410" i="5"/>
  <c r="P410" i="5"/>
  <c r="O410" i="5" s="1"/>
  <c r="H410" i="5"/>
  <c r="AA409" i="5"/>
  <c r="Z409" i="5"/>
  <c r="Y409" i="5"/>
  <c r="X409" i="5"/>
  <c r="W409" i="5"/>
  <c r="V409" i="5"/>
  <c r="T409" i="5"/>
  <c r="S409" i="5"/>
  <c r="R409" i="5"/>
  <c r="Q409" i="5"/>
  <c r="P409" i="5"/>
  <c r="O409" i="5" s="1"/>
  <c r="H409" i="5"/>
  <c r="AA408" i="5"/>
  <c r="Z408" i="5"/>
  <c r="Y408" i="5"/>
  <c r="X408" i="5"/>
  <c r="V408" i="5"/>
  <c r="U408" i="5"/>
  <c r="T408" i="5"/>
  <c r="S408" i="5"/>
  <c r="R408" i="5"/>
  <c r="Q408" i="5"/>
  <c r="P408" i="5"/>
  <c r="O408" i="5" s="1"/>
  <c r="H408" i="5"/>
  <c r="AA407" i="5"/>
  <c r="Z407" i="5"/>
  <c r="Y407" i="5"/>
  <c r="X407" i="5"/>
  <c r="V407" i="5"/>
  <c r="U407" i="5"/>
  <c r="T407" i="5"/>
  <c r="S407" i="5"/>
  <c r="R407" i="5"/>
  <c r="Q407" i="5"/>
  <c r="P407" i="5"/>
  <c r="O407" i="5" s="1"/>
  <c r="H407" i="5"/>
  <c r="AA406" i="5"/>
  <c r="Z406" i="5"/>
  <c r="Y406" i="5"/>
  <c r="X406" i="5"/>
  <c r="W406" i="5"/>
  <c r="V406" i="5"/>
  <c r="U406" i="5"/>
  <c r="S406" i="5"/>
  <c r="R406" i="5"/>
  <c r="Q406" i="5"/>
  <c r="P406" i="5"/>
  <c r="O406" i="5" s="1"/>
  <c r="H406" i="5"/>
  <c r="AA405" i="5"/>
  <c r="Z405" i="5"/>
  <c r="X405" i="5"/>
  <c r="W405" i="5"/>
  <c r="V405" i="5"/>
  <c r="U405" i="5"/>
  <c r="T405" i="5"/>
  <c r="S405" i="5"/>
  <c r="R405" i="5"/>
  <c r="Q405" i="5"/>
  <c r="P405" i="5"/>
  <c r="O405" i="5" s="1"/>
  <c r="H405" i="5"/>
  <c r="AA404" i="5"/>
  <c r="Z404" i="5"/>
  <c r="Y404" i="5"/>
  <c r="X404" i="5"/>
  <c r="V404" i="5"/>
  <c r="U404" i="5"/>
  <c r="T404" i="5"/>
  <c r="S404" i="5"/>
  <c r="R404" i="5"/>
  <c r="Q404" i="5"/>
  <c r="P404" i="5"/>
  <c r="O404" i="5" s="1"/>
  <c r="H404" i="5"/>
  <c r="AA403" i="5"/>
  <c r="Z403" i="5"/>
  <c r="Y403" i="5"/>
  <c r="X403" i="5"/>
  <c r="W403" i="5"/>
  <c r="V403" i="5"/>
  <c r="U403" i="5"/>
  <c r="T403" i="5"/>
  <c r="S403" i="5"/>
  <c r="R403" i="5"/>
  <c r="Q403" i="5"/>
  <c r="P403" i="5"/>
  <c r="O403" i="5" s="1"/>
  <c r="AA402" i="5"/>
  <c r="Z402" i="5"/>
  <c r="Y402" i="5"/>
  <c r="X402" i="5"/>
  <c r="W402" i="5"/>
  <c r="V402" i="5"/>
  <c r="U402" i="5"/>
  <c r="S402" i="5"/>
  <c r="R402" i="5"/>
  <c r="Q402" i="5"/>
  <c r="P402" i="5"/>
  <c r="O402" i="5" s="1"/>
  <c r="H402" i="5"/>
  <c r="AA401" i="5"/>
  <c r="Z401" i="5"/>
  <c r="Y401" i="5"/>
  <c r="X401" i="5"/>
  <c r="W401" i="5"/>
  <c r="V401" i="5"/>
  <c r="T401" i="5"/>
  <c r="S401" i="5"/>
  <c r="R401" i="5"/>
  <c r="Q401" i="5"/>
  <c r="P401" i="5"/>
  <c r="O401" i="5" s="1"/>
  <c r="H401" i="5"/>
  <c r="AA400" i="5"/>
  <c r="Z400" i="5"/>
  <c r="Y400" i="5"/>
  <c r="X400" i="5"/>
  <c r="W400" i="5"/>
  <c r="V400" i="5"/>
  <c r="U400" i="5"/>
  <c r="S400" i="5"/>
  <c r="R400" i="5"/>
  <c r="Q400" i="5"/>
  <c r="P400" i="5"/>
  <c r="O400" i="5" s="1"/>
  <c r="H400" i="5"/>
  <c r="AA399" i="5"/>
  <c r="Z399" i="5"/>
  <c r="Y399" i="5"/>
  <c r="X399" i="5"/>
  <c r="W399" i="5"/>
  <c r="V399" i="5"/>
  <c r="U399" i="5"/>
  <c r="S399" i="5"/>
  <c r="R399" i="5"/>
  <c r="Q399" i="5"/>
  <c r="P399" i="5"/>
  <c r="O399" i="5" s="1"/>
  <c r="H399" i="5"/>
  <c r="AA398" i="5"/>
  <c r="Z398" i="5"/>
  <c r="X398" i="5"/>
  <c r="W398" i="5"/>
  <c r="V398" i="5"/>
  <c r="U398" i="5"/>
  <c r="T398" i="5"/>
  <c r="S398" i="5"/>
  <c r="R398" i="5"/>
  <c r="Q398" i="5"/>
  <c r="P398" i="5"/>
  <c r="O398" i="5" s="1"/>
  <c r="H398" i="5"/>
  <c r="AA397" i="5"/>
  <c r="Z397" i="5"/>
  <c r="Y397" i="5"/>
  <c r="W397" i="5"/>
  <c r="V397" i="5"/>
  <c r="U397" i="5"/>
  <c r="T397" i="5"/>
  <c r="S397" i="5"/>
  <c r="R397" i="5"/>
  <c r="Q397" i="5"/>
  <c r="P397" i="5"/>
  <c r="O397" i="5" s="1"/>
  <c r="H397" i="5"/>
  <c r="AA396" i="5"/>
  <c r="Z396" i="5"/>
  <c r="Y396" i="5"/>
  <c r="X396" i="5"/>
  <c r="W396" i="5"/>
  <c r="V396" i="5"/>
  <c r="U396" i="5"/>
  <c r="T396" i="5"/>
  <c r="S396" i="5"/>
  <c r="R396" i="5"/>
  <c r="Q396" i="5"/>
  <c r="P396" i="5"/>
  <c r="O396" i="5" s="1"/>
  <c r="AA395" i="5"/>
  <c r="Z395" i="5"/>
  <c r="Y395" i="5"/>
  <c r="X395" i="5"/>
  <c r="W395" i="5"/>
  <c r="V395" i="5"/>
  <c r="U395" i="5"/>
  <c r="S395" i="5"/>
  <c r="R395" i="5"/>
  <c r="Q395" i="5"/>
  <c r="P395" i="5"/>
  <c r="O395" i="5" s="1"/>
  <c r="H395" i="5"/>
  <c r="AA394" i="5"/>
  <c r="Z394" i="5"/>
  <c r="Y394" i="5"/>
  <c r="X394" i="5"/>
  <c r="W394" i="5"/>
  <c r="U394" i="5"/>
  <c r="T394" i="5"/>
  <c r="S394" i="5"/>
  <c r="R394" i="5"/>
  <c r="Q394" i="5"/>
  <c r="P394" i="5"/>
  <c r="O394" i="5" s="1"/>
  <c r="H394" i="5"/>
  <c r="AA393" i="5"/>
  <c r="Z393" i="5"/>
  <c r="Y393" i="5"/>
  <c r="X393" i="5"/>
  <c r="W393" i="5"/>
  <c r="V393" i="5"/>
  <c r="U393" i="5"/>
  <c r="S393" i="5"/>
  <c r="R393" i="5"/>
  <c r="Q393" i="5"/>
  <c r="P393" i="5"/>
  <c r="O393" i="5" s="1"/>
  <c r="H393" i="5"/>
  <c r="AA392" i="5"/>
  <c r="Z392" i="5"/>
  <c r="Y392" i="5"/>
  <c r="X392" i="5"/>
  <c r="W392" i="5"/>
  <c r="U392" i="5"/>
  <c r="T392" i="5"/>
  <c r="S392" i="5"/>
  <c r="R392" i="5"/>
  <c r="Q392" i="5"/>
  <c r="P392" i="5"/>
  <c r="O392" i="5" s="1"/>
  <c r="H392" i="5"/>
  <c r="AA391" i="5"/>
  <c r="Z391" i="5"/>
  <c r="Y391" i="5"/>
  <c r="X391" i="5"/>
  <c r="V391" i="5"/>
  <c r="U391" i="5"/>
  <c r="T391" i="5"/>
  <c r="S391" i="5"/>
  <c r="R391" i="5"/>
  <c r="Q391" i="5"/>
  <c r="P391" i="5"/>
  <c r="O391" i="5" s="1"/>
  <c r="H391" i="5"/>
  <c r="AA390" i="5"/>
  <c r="Z390" i="5"/>
  <c r="Y390" i="5"/>
  <c r="X390" i="5"/>
  <c r="V390" i="5"/>
  <c r="U390" i="5"/>
  <c r="T390" i="5"/>
  <c r="S390" i="5"/>
  <c r="R390" i="5"/>
  <c r="Q390" i="5"/>
  <c r="P390" i="5"/>
  <c r="O390" i="5" s="1"/>
  <c r="H390" i="5"/>
  <c r="AA389" i="5"/>
  <c r="Z389" i="5"/>
  <c r="Y389" i="5"/>
  <c r="W389" i="5"/>
  <c r="V389" i="5"/>
  <c r="U389" i="5"/>
  <c r="T389" i="5"/>
  <c r="S389" i="5"/>
  <c r="R389" i="5"/>
  <c r="Q389" i="5"/>
  <c r="P389" i="5"/>
  <c r="O389" i="5" s="1"/>
  <c r="H389" i="5"/>
  <c r="AA388" i="5"/>
  <c r="Z388" i="5"/>
  <c r="Y388" i="5"/>
  <c r="W388" i="5"/>
  <c r="V388" i="5"/>
  <c r="U388" i="5"/>
  <c r="T388" i="5"/>
  <c r="S388" i="5"/>
  <c r="R388" i="5"/>
  <c r="Q388" i="5"/>
  <c r="P388" i="5"/>
  <c r="O388" i="5" s="1"/>
  <c r="H388" i="5"/>
  <c r="AA387" i="5"/>
  <c r="Z387" i="5"/>
  <c r="Y387" i="5"/>
  <c r="X387" i="5"/>
  <c r="W387" i="5"/>
  <c r="V387" i="5"/>
  <c r="U387" i="5"/>
  <c r="S387" i="5"/>
  <c r="R387" i="5"/>
  <c r="Q387" i="5"/>
  <c r="P387" i="5"/>
  <c r="O387" i="5" s="1"/>
  <c r="H387" i="5"/>
  <c r="AA386" i="5"/>
  <c r="Z386" i="5"/>
  <c r="Y386" i="5"/>
  <c r="X386" i="5"/>
  <c r="W386" i="5"/>
  <c r="V386" i="5"/>
  <c r="U386" i="5"/>
  <c r="T386" i="5"/>
  <c r="S386" i="5"/>
  <c r="R386" i="5"/>
  <c r="Q386" i="5"/>
  <c r="P386" i="5"/>
  <c r="O386" i="5" s="1"/>
  <c r="AA385" i="5"/>
  <c r="Z385" i="5"/>
  <c r="Y385" i="5"/>
  <c r="X385" i="5"/>
  <c r="W385" i="5"/>
  <c r="V385" i="5"/>
  <c r="U385" i="5"/>
  <c r="S385" i="5"/>
  <c r="R385" i="5"/>
  <c r="Q385" i="5"/>
  <c r="P385" i="5"/>
  <c r="O385" i="5" s="1"/>
  <c r="H385" i="5"/>
  <c r="AA384" i="5"/>
  <c r="Z384" i="5"/>
  <c r="Y384" i="5"/>
  <c r="X384" i="5"/>
  <c r="W384" i="5"/>
  <c r="U384" i="5"/>
  <c r="T384" i="5"/>
  <c r="S384" i="5"/>
  <c r="R384" i="5"/>
  <c r="Q384" i="5"/>
  <c r="P384" i="5"/>
  <c r="O384" i="5" s="1"/>
  <c r="H384" i="5"/>
  <c r="AA383" i="5"/>
  <c r="Z383" i="5"/>
  <c r="Y383" i="5"/>
  <c r="X383" i="5"/>
  <c r="V383" i="5"/>
  <c r="U383" i="5"/>
  <c r="T383" i="5"/>
  <c r="S383" i="5"/>
  <c r="R383" i="5"/>
  <c r="Q383" i="5"/>
  <c r="P383" i="5"/>
  <c r="O383" i="5" s="1"/>
  <c r="H383" i="5"/>
  <c r="AA382" i="5"/>
  <c r="Z382" i="5"/>
  <c r="Y382" i="5"/>
  <c r="X382" i="5"/>
  <c r="V382" i="5"/>
  <c r="U382" i="5"/>
  <c r="T382" i="5"/>
  <c r="S382" i="5"/>
  <c r="R382" i="5"/>
  <c r="Q382" i="5"/>
  <c r="P382" i="5"/>
  <c r="O382" i="5" s="1"/>
  <c r="H382" i="5"/>
  <c r="AA381" i="5"/>
  <c r="Z381" i="5"/>
  <c r="Y381" i="5"/>
  <c r="X381" i="5"/>
  <c r="W381" i="5"/>
  <c r="V381" i="5"/>
  <c r="U381" i="5"/>
  <c r="S381" i="5"/>
  <c r="R381" i="5"/>
  <c r="Q381" i="5"/>
  <c r="P381" i="5"/>
  <c r="O381" i="5" s="1"/>
  <c r="H381" i="5"/>
  <c r="AA380" i="5"/>
  <c r="Z380" i="5"/>
  <c r="Y380" i="5"/>
  <c r="X380" i="5"/>
  <c r="W380" i="5"/>
  <c r="V380" i="5"/>
  <c r="U380" i="5"/>
  <c r="T380" i="5"/>
  <c r="S380" i="5"/>
  <c r="R380" i="5"/>
  <c r="Q380" i="5"/>
  <c r="P380" i="5"/>
  <c r="O380" i="5" s="1"/>
  <c r="AA379" i="5"/>
  <c r="Z379" i="5"/>
  <c r="Y379" i="5"/>
  <c r="X379" i="5"/>
  <c r="W379" i="5"/>
  <c r="U379" i="5"/>
  <c r="T379" i="5"/>
  <c r="S379" i="5"/>
  <c r="R379" i="5"/>
  <c r="Q379" i="5"/>
  <c r="P379" i="5"/>
  <c r="O379" i="5" s="1"/>
  <c r="H379" i="5"/>
  <c r="AA378" i="5"/>
  <c r="Z378" i="5"/>
  <c r="Y378" i="5"/>
  <c r="X378" i="5"/>
  <c r="W378" i="5"/>
  <c r="V378" i="5"/>
  <c r="U378" i="5"/>
  <c r="S378" i="5"/>
  <c r="R378" i="5"/>
  <c r="Q378" i="5"/>
  <c r="P378" i="5"/>
  <c r="O378" i="5" s="1"/>
  <c r="H378" i="5"/>
  <c r="AA377" i="5"/>
  <c r="Z377" i="5"/>
  <c r="Y377" i="5"/>
  <c r="X377" i="5"/>
  <c r="W377" i="5"/>
  <c r="U377" i="5"/>
  <c r="T377" i="5"/>
  <c r="S377" i="5"/>
  <c r="R377" i="5"/>
  <c r="Q377" i="5"/>
  <c r="P377" i="5"/>
  <c r="O377" i="5" s="1"/>
  <c r="H377" i="5"/>
  <c r="AA376" i="5"/>
  <c r="Z376" i="5"/>
  <c r="Y376" i="5"/>
  <c r="X376" i="5"/>
  <c r="W376" i="5"/>
  <c r="V376" i="5"/>
  <c r="U376" i="5"/>
  <c r="S376" i="5"/>
  <c r="R376" i="5"/>
  <c r="Q376" i="5"/>
  <c r="P376" i="5"/>
  <c r="O376" i="5" s="1"/>
  <c r="H376" i="5"/>
  <c r="AA375" i="5"/>
  <c r="Z375" i="5"/>
  <c r="Y375" i="5"/>
  <c r="X375" i="5"/>
  <c r="V375" i="5"/>
  <c r="U375" i="5"/>
  <c r="T375" i="5"/>
  <c r="S375" i="5"/>
  <c r="R375" i="5"/>
  <c r="Q375" i="5"/>
  <c r="P375" i="5"/>
  <c r="O375" i="5" s="1"/>
  <c r="H375" i="5"/>
  <c r="AA374" i="5"/>
  <c r="Z374" i="5"/>
  <c r="Y374" i="5"/>
  <c r="X374" i="5"/>
  <c r="V374" i="5"/>
  <c r="U374" i="5"/>
  <c r="T374" i="5"/>
  <c r="S374" i="5"/>
  <c r="R374" i="5"/>
  <c r="Q374" i="5"/>
  <c r="P374" i="5"/>
  <c r="O374" i="5" s="1"/>
  <c r="H374" i="5"/>
  <c r="AA373" i="5"/>
  <c r="Z373" i="5"/>
  <c r="Y373" i="5"/>
  <c r="X373" i="5"/>
  <c r="W373" i="5"/>
  <c r="V373" i="5"/>
  <c r="U373" i="5"/>
  <c r="S373" i="5"/>
  <c r="R373" i="5"/>
  <c r="Q373" i="5"/>
  <c r="P373" i="5"/>
  <c r="O373" i="5" s="1"/>
  <c r="H373" i="5"/>
  <c r="AA372" i="5"/>
  <c r="Z372" i="5"/>
  <c r="Y372" i="5"/>
  <c r="W372" i="5"/>
  <c r="V372" i="5"/>
  <c r="U372" i="5"/>
  <c r="T372" i="5"/>
  <c r="S372" i="5"/>
  <c r="R372" i="5"/>
  <c r="Q372" i="5"/>
  <c r="P372" i="5"/>
  <c r="O372" i="5" s="1"/>
  <c r="H372" i="5"/>
  <c r="AA371" i="5"/>
  <c r="Z371" i="5"/>
  <c r="Y371" i="5"/>
  <c r="W371" i="5"/>
  <c r="V371" i="5"/>
  <c r="U371" i="5"/>
  <c r="T371" i="5"/>
  <c r="S371" i="5"/>
  <c r="R371" i="5"/>
  <c r="Q371" i="5"/>
  <c r="P371" i="5"/>
  <c r="O371" i="5" s="1"/>
  <c r="H371" i="5"/>
  <c r="AA370" i="5"/>
  <c r="Z370" i="5"/>
  <c r="Y370" i="5"/>
  <c r="X370" i="5"/>
  <c r="W370" i="5"/>
  <c r="V370" i="5"/>
  <c r="U370" i="5"/>
  <c r="T370" i="5"/>
  <c r="S370" i="5"/>
  <c r="R370" i="5"/>
  <c r="Q370" i="5"/>
  <c r="P370" i="5"/>
  <c r="O370" i="5" s="1"/>
  <c r="AA369" i="5"/>
  <c r="Z369" i="5"/>
  <c r="Y369" i="5"/>
  <c r="X369" i="5"/>
  <c r="W369" i="5"/>
  <c r="V369" i="5"/>
  <c r="U369" i="5"/>
  <c r="S369" i="5"/>
  <c r="R369" i="5"/>
  <c r="Q369" i="5"/>
  <c r="P369" i="5"/>
  <c r="O369" i="5" s="1"/>
  <c r="H369" i="5"/>
  <c r="AA368" i="5"/>
  <c r="Z368" i="5"/>
  <c r="Y368" i="5"/>
  <c r="X368" i="5"/>
  <c r="W368" i="5"/>
  <c r="V368" i="5"/>
  <c r="U368" i="5"/>
  <c r="S368" i="5"/>
  <c r="R368" i="5"/>
  <c r="Q368" i="5"/>
  <c r="P368" i="5"/>
  <c r="O368" i="5" s="1"/>
  <c r="H368" i="5"/>
  <c r="AA367" i="5"/>
  <c r="Z367" i="5"/>
  <c r="Y367" i="5"/>
  <c r="X367" i="5"/>
  <c r="V367" i="5"/>
  <c r="U367" i="5"/>
  <c r="T367" i="5"/>
  <c r="S367" i="5"/>
  <c r="R367" i="5"/>
  <c r="Q367" i="5"/>
  <c r="P367" i="5"/>
  <c r="O367" i="5" s="1"/>
  <c r="H367" i="5"/>
  <c r="AA366" i="5"/>
  <c r="Z366" i="5"/>
  <c r="Y366" i="5"/>
  <c r="X366" i="5"/>
  <c r="V366" i="5"/>
  <c r="U366" i="5"/>
  <c r="T366" i="5"/>
  <c r="S366" i="5"/>
  <c r="R366" i="5"/>
  <c r="Q366" i="5"/>
  <c r="P366" i="5"/>
  <c r="O366" i="5" s="1"/>
  <c r="H366" i="5"/>
  <c r="AA365" i="5"/>
  <c r="Z365" i="5"/>
  <c r="Y365" i="5"/>
  <c r="X365" i="5"/>
  <c r="V365" i="5"/>
  <c r="U365" i="5"/>
  <c r="T365" i="5"/>
  <c r="S365" i="5"/>
  <c r="R365" i="5"/>
  <c r="Q365" i="5"/>
  <c r="P365" i="5"/>
  <c r="O365" i="5" s="1"/>
  <c r="H365" i="5"/>
  <c r="AA364" i="5"/>
  <c r="Z364" i="5"/>
  <c r="Y364" i="5"/>
  <c r="X364" i="5"/>
  <c r="W364" i="5"/>
  <c r="V364" i="5"/>
  <c r="U364" i="5"/>
  <c r="T364" i="5"/>
  <c r="S364" i="5"/>
  <c r="R364" i="5"/>
  <c r="Q364" i="5"/>
  <c r="P364" i="5"/>
  <c r="O364" i="5" s="1"/>
  <c r="AA363" i="5"/>
  <c r="Z363" i="5"/>
  <c r="Y363" i="5"/>
  <c r="X363" i="5"/>
  <c r="W363" i="5"/>
  <c r="V363" i="5"/>
  <c r="U363" i="5"/>
  <c r="S363" i="5"/>
  <c r="R363" i="5"/>
  <c r="Q363" i="5"/>
  <c r="P363" i="5"/>
  <c r="O363" i="5" s="1"/>
  <c r="H363" i="5"/>
  <c r="AA362" i="5"/>
  <c r="Z362" i="5"/>
  <c r="Y362" i="5"/>
  <c r="X362" i="5"/>
  <c r="W362" i="5"/>
  <c r="U362" i="5"/>
  <c r="T362" i="5"/>
  <c r="S362" i="5"/>
  <c r="R362" i="5"/>
  <c r="Q362" i="5"/>
  <c r="P362" i="5"/>
  <c r="O362" i="5" s="1"/>
  <c r="H362" i="5"/>
  <c r="AA361" i="5"/>
  <c r="Z361" i="5"/>
  <c r="Y361" i="5"/>
  <c r="X361" i="5"/>
  <c r="V361" i="5"/>
  <c r="U361" i="5"/>
  <c r="T361" i="5"/>
  <c r="S361" i="5"/>
  <c r="R361" i="5"/>
  <c r="Q361" i="5"/>
  <c r="P361" i="5"/>
  <c r="O361" i="5" s="1"/>
  <c r="H361" i="5"/>
  <c r="AA360" i="5"/>
  <c r="Z360" i="5"/>
  <c r="Y360" i="5"/>
  <c r="X360" i="5"/>
  <c r="V360" i="5"/>
  <c r="U360" i="5"/>
  <c r="T360" i="5"/>
  <c r="S360" i="5"/>
  <c r="R360" i="5"/>
  <c r="Q360" i="5"/>
  <c r="P360" i="5"/>
  <c r="O360" i="5" s="1"/>
  <c r="H360" i="5"/>
  <c r="AA359" i="5"/>
  <c r="Z359" i="5"/>
  <c r="Y359" i="5"/>
  <c r="X359" i="5"/>
  <c r="V359" i="5"/>
  <c r="U359" i="5"/>
  <c r="T359" i="5"/>
  <c r="S359" i="5"/>
  <c r="R359" i="5"/>
  <c r="Q359" i="5"/>
  <c r="P359" i="5"/>
  <c r="O359" i="5" s="1"/>
  <c r="H359" i="5"/>
  <c r="AA358" i="5"/>
  <c r="Z358" i="5"/>
  <c r="Y358" i="5"/>
  <c r="X358" i="5"/>
  <c r="W358" i="5"/>
  <c r="V358" i="5"/>
  <c r="U358" i="5"/>
  <c r="S358" i="5"/>
  <c r="R358" i="5"/>
  <c r="Q358" i="5"/>
  <c r="P358" i="5"/>
  <c r="O358" i="5" s="1"/>
  <c r="H358" i="5"/>
  <c r="AA357" i="5"/>
  <c r="Z357" i="5"/>
  <c r="Y357" i="5"/>
  <c r="X357" i="5"/>
  <c r="W357" i="5"/>
  <c r="V357" i="5"/>
  <c r="U357" i="5"/>
  <c r="T357" i="5"/>
  <c r="S357" i="5"/>
  <c r="R357" i="5"/>
  <c r="Q357" i="5"/>
  <c r="P357" i="5"/>
  <c r="O357" i="5" s="1"/>
  <c r="AA356" i="5"/>
  <c r="Z356" i="5"/>
  <c r="Y356" i="5"/>
  <c r="X356" i="5"/>
  <c r="W356" i="5"/>
  <c r="V356" i="5"/>
  <c r="U356" i="5"/>
  <c r="S356" i="5"/>
  <c r="R356" i="5"/>
  <c r="Q356" i="5"/>
  <c r="P356" i="5"/>
  <c r="O356" i="5" s="1"/>
  <c r="H356" i="5"/>
  <c r="AA355" i="5"/>
  <c r="Z355" i="5"/>
  <c r="Y355" i="5"/>
  <c r="X355" i="5"/>
  <c r="W355" i="5"/>
  <c r="U355" i="5"/>
  <c r="T355" i="5"/>
  <c r="S355" i="5"/>
  <c r="R355" i="5"/>
  <c r="Q355" i="5"/>
  <c r="P355" i="5"/>
  <c r="O355" i="5" s="1"/>
  <c r="H355" i="5"/>
  <c r="AA354" i="5"/>
  <c r="Z354" i="5"/>
  <c r="Y354" i="5"/>
  <c r="X354" i="5"/>
  <c r="V354" i="5"/>
  <c r="U354" i="5"/>
  <c r="T354" i="5"/>
  <c r="S354" i="5"/>
  <c r="R354" i="5"/>
  <c r="Q354" i="5"/>
  <c r="P354" i="5"/>
  <c r="O354" i="5" s="1"/>
  <c r="H354" i="5"/>
  <c r="AA353" i="5"/>
  <c r="Z353" i="5"/>
  <c r="Y353" i="5"/>
  <c r="X353" i="5"/>
  <c r="V353" i="5"/>
  <c r="U353" i="5"/>
  <c r="T353" i="5"/>
  <c r="S353" i="5"/>
  <c r="R353" i="5"/>
  <c r="Q353" i="5"/>
  <c r="P353" i="5"/>
  <c r="O353" i="5" s="1"/>
  <c r="H353" i="5"/>
  <c r="AA352" i="5"/>
  <c r="Z352" i="5"/>
  <c r="Y352" i="5"/>
  <c r="X352" i="5"/>
  <c r="W352" i="5"/>
  <c r="V352" i="5"/>
  <c r="U352" i="5"/>
  <c r="S352" i="5"/>
  <c r="R352" i="5"/>
  <c r="Q352" i="5"/>
  <c r="P352" i="5"/>
  <c r="O352" i="5" s="1"/>
  <c r="H352" i="5"/>
  <c r="AA351" i="5"/>
  <c r="Z351" i="5"/>
  <c r="Y351" i="5"/>
  <c r="X351" i="5"/>
  <c r="V351" i="5"/>
  <c r="U351" i="5"/>
  <c r="T351" i="5"/>
  <c r="S351" i="5"/>
  <c r="R351" i="5"/>
  <c r="Q351" i="5"/>
  <c r="P351" i="5"/>
  <c r="O351" i="5" s="1"/>
  <c r="H351" i="5"/>
  <c r="AA350" i="5"/>
  <c r="Z350" i="5"/>
  <c r="Y350" i="5"/>
  <c r="X350" i="5"/>
  <c r="V350" i="5"/>
  <c r="U350" i="5"/>
  <c r="T350" i="5"/>
  <c r="S350" i="5"/>
  <c r="R350" i="5"/>
  <c r="Q350" i="5"/>
  <c r="P350" i="5"/>
  <c r="O350" i="5" s="1"/>
  <c r="H350" i="5"/>
  <c r="AA349" i="5"/>
  <c r="Z349" i="5"/>
  <c r="Y349" i="5"/>
  <c r="X349" i="5"/>
  <c r="W349" i="5"/>
  <c r="V349" i="5"/>
  <c r="U349" i="5"/>
  <c r="T349" i="5"/>
  <c r="S349" i="5"/>
  <c r="R349" i="5"/>
  <c r="Q349" i="5"/>
  <c r="P349" i="5"/>
  <c r="O349" i="5" s="1"/>
  <c r="AA348" i="5"/>
  <c r="Z348" i="5"/>
  <c r="Y348" i="5"/>
  <c r="X348" i="5"/>
  <c r="W348" i="5"/>
  <c r="V348" i="5"/>
  <c r="U348" i="5"/>
  <c r="S348" i="5"/>
  <c r="R348" i="5"/>
  <c r="Q348" i="5"/>
  <c r="P348" i="5"/>
  <c r="O348" i="5" s="1"/>
  <c r="H348" i="5"/>
  <c r="AA347" i="5"/>
  <c r="Z347" i="5"/>
  <c r="Y347" i="5"/>
  <c r="X347" i="5"/>
  <c r="V347" i="5"/>
  <c r="U347" i="5"/>
  <c r="T347" i="5"/>
  <c r="S347" i="5"/>
  <c r="R347" i="5"/>
  <c r="Q347" i="5"/>
  <c r="P347" i="5"/>
  <c r="O347" i="5" s="1"/>
  <c r="H347" i="5"/>
  <c r="AA346" i="5"/>
  <c r="Z346" i="5"/>
  <c r="Y346" i="5"/>
  <c r="X346" i="5"/>
  <c r="V346" i="5"/>
  <c r="U346" i="5"/>
  <c r="T346" i="5"/>
  <c r="S346" i="5"/>
  <c r="R346" i="5"/>
  <c r="Q346" i="5"/>
  <c r="P346" i="5"/>
  <c r="O346" i="5" s="1"/>
  <c r="H346" i="5"/>
  <c r="AA345" i="5"/>
  <c r="Z345" i="5"/>
  <c r="Y345" i="5"/>
  <c r="X345" i="5"/>
  <c r="W345" i="5"/>
  <c r="U345" i="5"/>
  <c r="T345" i="5"/>
  <c r="S345" i="5"/>
  <c r="R345" i="5"/>
  <c r="Q345" i="5"/>
  <c r="P345" i="5"/>
  <c r="O345" i="5" s="1"/>
  <c r="H345" i="5"/>
  <c r="AA344" i="5"/>
  <c r="Z344" i="5"/>
  <c r="Y344" i="5"/>
  <c r="X344" i="5"/>
  <c r="V344" i="5"/>
  <c r="U344" i="5"/>
  <c r="T344" i="5"/>
  <c r="S344" i="5"/>
  <c r="R344" i="5"/>
  <c r="Q344" i="5"/>
  <c r="P344" i="5"/>
  <c r="O344" i="5" s="1"/>
  <c r="H344" i="5"/>
  <c r="AA343" i="5"/>
  <c r="Z343" i="5"/>
  <c r="Y343" i="5"/>
  <c r="X343" i="5"/>
  <c r="W343" i="5"/>
  <c r="V343" i="5"/>
  <c r="U343" i="5"/>
  <c r="S343" i="5"/>
  <c r="R343" i="5"/>
  <c r="Q343" i="5"/>
  <c r="P343" i="5"/>
  <c r="O343" i="5" s="1"/>
  <c r="H343" i="5"/>
  <c r="AA342" i="5"/>
  <c r="Z342" i="5"/>
  <c r="Y342" i="5"/>
  <c r="X342" i="5"/>
  <c r="V342" i="5"/>
  <c r="U342" i="5"/>
  <c r="T342" i="5"/>
  <c r="S342" i="5"/>
  <c r="R342" i="5"/>
  <c r="Q342" i="5"/>
  <c r="P342" i="5"/>
  <c r="O342" i="5" s="1"/>
  <c r="H342" i="5"/>
  <c r="AA341" i="5"/>
  <c r="Z341" i="5"/>
  <c r="Y341" i="5"/>
  <c r="X341" i="5"/>
  <c r="W341" i="5"/>
  <c r="V341" i="5"/>
  <c r="U341" i="5"/>
  <c r="T341" i="5"/>
  <c r="S341" i="5"/>
  <c r="R341" i="5"/>
  <c r="Q341" i="5"/>
  <c r="P341" i="5"/>
  <c r="O341" i="5" s="1"/>
  <c r="AA340" i="5"/>
  <c r="Z340" i="5"/>
  <c r="Y340" i="5"/>
  <c r="X340" i="5"/>
  <c r="V340" i="5"/>
  <c r="U340" i="5"/>
  <c r="T340" i="5"/>
  <c r="S340" i="5"/>
  <c r="R340" i="5"/>
  <c r="Q340" i="5"/>
  <c r="P340" i="5"/>
  <c r="O340" i="5" s="1"/>
  <c r="H340" i="5"/>
  <c r="AA339" i="5"/>
  <c r="Z339" i="5"/>
  <c r="Y339" i="5"/>
  <c r="X339" i="5"/>
  <c r="V339" i="5"/>
  <c r="U339" i="5"/>
  <c r="T339" i="5"/>
  <c r="S339" i="5"/>
  <c r="R339" i="5"/>
  <c r="Q339" i="5"/>
  <c r="P339" i="5"/>
  <c r="O339" i="5" s="1"/>
  <c r="H339" i="5"/>
  <c r="AA338" i="5"/>
  <c r="Z338" i="5"/>
  <c r="Y338" i="5"/>
  <c r="X338" i="5"/>
  <c r="W338" i="5"/>
  <c r="V338" i="5"/>
  <c r="U338" i="5"/>
  <c r="S338" i="5"/>
  <c r="R338" i="5"/>
  <c r="Q338" i="5"/>
  <c r="P338" i="5"/>
  <c r="O338" i="5" s="1"/>
  <c r="H338" i="5"/>
  <c r="AA337" i="5"/>
  <c r="Z337" i="5"/>
  <c r="Y337" i="5"/>
  <c r="X337" i="5"/>
  <c r="W337" i="5"/>
  <c r="U337" i="5"/>
  <c r="T337" i="5"/>
  <c r="S337" i="5"/>
  <c r="R337" i="5"/>
  <c r="Q337" i="5"/>
  <c r="P337" i="5"/>
  <c r="O337" i="5" s="1"/>
  <c r="H337" i="5"/>
  <c r="AA336" i="5"/>
  <c r="Z336" i="5"/>
  <c r="Y336" i="5"/>
  <c r="X336" i="5"/>
  <c r="W336" i="5"/>
  <c r="V336" i="5"/>
  <c r="U336" i="5"/>
  <c r="S336" i="5"/>
  <c r="R336" i="5"/>
  <c r="Q336" i="5"/>
  <c r="P336" i="5"/>
  <c r="O336" i="5" s="1"/>
  <c r="H336" i="5"/>
  <c r="AA335" i="5"/>
  <c r="Z335" i="5"/>
  <c r="Y335" i="5"/>
  <c r="X335" i="5"/>
  <c r="W335" i="5"/>
  <c r="V335" i="5"/>
  <c r="U335" i="5"/>
  <c r="T335" i="5"/>
  <c r="S335" i="5"/>
  <c r="R335" i="5"/>
  <c r="Q335" i="5"/>
  <c r="P335" i="5"/>
  <c r="O335" i="5" s="1"/>
  <c r="AA334" i="5"/>
  <c r="Z334" i="5"/>
  <c r="Y334" i="5"/>
  <c r="X334" i="5"/>
  <c r="W334" i="5"/>
  <c r="V334" i="5"/>
  <c r="U334" i="5"/>
  <c r="S334" i="5"/>
  <c r="R334" i="5"/>
  <c r="Q334" i="5"/>
  <c r="P334" i="5"/>
  <c r="O334" i="5" s="1"/>
  <c r="H334" i="5"/>
  <c r="AA333" i="5"/>
  <c r="Z333" i="5"/>
  <c r="Y333" i="5"/>
  <c r="X333" i="5"/>
  <c r="W333" i="5"/>
  <c r="U333" i="5"/>
  <c r="T333" i="5"/>
  <c r="S333" i="5"/>
  <c r="R333" i="5"/>
  <c r="Q333" i="5"/>
  <c r="P333" i="5"/>
  <c r="O333" i="5" s="1"/>
  <c r="H333" i="5"/>
  <c r="AA332" i="5"/>
  <c r="Z332" i="5"/>
  <c r="Y332" i="5"/>
  <c r="X332" i="5"/>
  <c r="V332" i="5"/>
  <c r="U332" i="5"/>
  <c r="T332" i="5"/>
  <c r="S332" i="5"/>
  <c r="R332" i="5"/>
  <c r="Q332" i="5"/>
  <c r="P332" i="5"/>
  <c r="O332" i="5" s="1"/>
  <c r="H332" i="5"/>
  <c r="AA331" i="5"/>
  <c r="Z331" i="5"/>
  <c r="Y331" i="5"/>
  <c r="X331" i="5"/>
  <c r="V331" i="5"/>
  <c r="U331" i="5"/>
  <c r="T331" i="5"/>
  <c r="S331" i="5"/>
  <c r="R331" i="5"/>
  <c r="Q331" i="5"/>
  <c r="P331" i="5"/>
  <c r="O331" i="5" s="1"/>
  <c r="H331" i="5"/>
  <c r="AA330" i="5"/>
  <c r="Z330" i="5"/>
  <c r="Y330" i="5"/>
  <c r="X330" i="5"/>
  <c r="V330" i="5"/>
  <c r="U330" i="5"/>
  <c r="T330" i="5"/>
  <c r="S330" i="5"/>
  <c r="R330" i="5"/>
  <c r="Q330" i="5"/>
  <c r="P330" i="5"/>
  <c r="O330" i="5" s="1"/>
  <c r="H330" i="5"/>
  <c r="AA329" i="5"/>
  <c r="Z329" i="5"/>
  <c r="Y329" i="5"/>
  <c r="X329" i="5"/>
  <c r="W329" i="5"/>
  <c r="V329" i="5"/>
  <c r="U329" i="5"/>
  <c r="S329" i="5"/>
  <c r="R329" i="5"/>
  <c r="Q329" i="5"/>
  <c r="P329" i="5"/>
  <c r="O329" i="5" s="1"/>
  <c r="H329" i="5"/>
  <c r="AA328" i="5"/>
  <c r="Z328" i="5"/>
  <c r="Y328" i="5"/>
  <c r="X328" i="5"/>
  <c r="W328" i="5"/>
  <c r="V328" i="5"/>
  <c r="U328" i="5"/>
  <c r="T328" i="5"/>
  <c r="S328" i="5"/>
  <c r="R328" i="5"/>
  <c r="Q328" i="5"/>
  <c r="P328" i="5"/>
  <c r="O328" i="5" s="1"/>
  <c r="AA327" i="5"/>
  <c r="Z327" i="5"/>
  <c r="Y327" i="5"/>
  <c r="X327" i="5"/>
  <c r="W327" i="5"/>
  <c r="V327" i="5"/>
  <c r="U327" i="5"/>
  <c r="S327" i="5"/>
  <c r="R327" i="5"/>
  <c r="Q327" i="5"/>
  <c r="P327" i="5"/>
  <c r="O327" i="5" s="1"/>
  <c r="H327" i="5"/>
  <c r="AA326" i="5"/>
  <c r="Z326" i="5"/>
  <c r="Y326" i="5"/>
  <c r="X326" i="5"/>
  <c r="W326" i="5"/>
  <c r="U326" i="5"/>
  <c r="T326" i="5"/>
  <c r="S326" i="5"/>
  <c r="R326" i="5"/>
  <c r="Q326" i="5"/>
  <c r="P326" i="5"/>
  <c r="O326" i="5" s="1"/>
  <c r="H326" i="5"/>
  <c r="AA325" i="5"/>
  <c r="Z325" i="5"/>
  <c r="Y325" i="5"/>
  <c r="X325" i="5"/>
  <c r="V325" i="5"/>
  <c r="U325" i="5"/>
  <c r="T325" i="5"/>
  <c r="S325" i="5"/>
  <c r="R325" i="5"/>
  <c r="Q325" i="5"/>
  <c r="P325" i="5"/>
  <c r="O325" i="5" s="1"/>
  <c r="H325" i="5"/>
  <c r="AA324" i="5"/>
  <c r="Z324" i="5"/>
  <c r="Y324" i="5"/>
  <c r="X324" i="5"/>
  <c r="V324" i="5"/>
  <c r="U324" i="5"/>
  <c r="T324" i="5"/>
  <c r="S324" i="5"/>
  <c r="R324" i="5"/>
  <c r="Q324" i="5"/>
  <c r="P324" i="5"/>
  <c r="O324" i="5" s="1"/>
  <c r="H324" i="5"/>
  <c r="AA323" i="5"/>
  <c r="Z323" i="5"/>
  <c r="Y323" i="5"/>
  <c r="X323" i="5"/>
  <c r="W323" i="5"/>
  <c r="V323" i="5"/>
  <c r="U323" i="5"/>
  <c r="S323" i="5"/>
  <c r="R323" i="5"/>
  <c r="Q323" i="5"/>
  <c r="P323" i="5"/>
  <c r="O323" i="5" s="1"/>
  <c r="H323" i="5"/>
  <c r="AA322" i="5"/>
  <c r="Z322" i="5"/>
  <c r="Y322" i="5"/>
  <c r="X322" i="5"/>
  <c r="V322" i="5"/>
  <c r="U322" i="5"/>
  <c r="T322" i="5"/>
  <c r="S322" i="5"/>
  <c r="R322" i="5"/>
  <c r="Q322" i="5"/>
  <c r="P322" i="5"/>
  <c r="O322" i="5" s="1"/>
  <c r="H322" i="5"/>
  <c r="AA321" i="5"/>
  <c r="Z321" i="5"/>
  <c r="Y321" i="5"/>
  <c r="X321" i="5"/>
  <c r="W321" i="5"/>
  <c r="V321" i="5"/>
  <c r="U321" i="5"/>
  <c r="T321" i="5"/>
  <c r="S321" i="5"/>
  <c r="R321" i="5"/>
  <c r="Q321" i="5"/>
  <c r="P321" i="5"/>
  <c r="O321" i="5" s="1"/>
  <c r="AA320" i="5"/>
  <c r="Z320" i="5"/>
  <c r="Y320" i="5"/>
  <c r="X320" i="5"/>
  <c r="W320" i="5"/>
  <c r="U320" i="5"/>
  <c r="T320" i="5"/>
  <c r="S320" i="5"/>
  <c r="R320" i="5"/>
  <c r="Q320" i="5"/>
  <c r="P320" i="5"/>
  <c r="O320" i="5" s="1"/>
  <c r="H320" i="5"/>
  <c r="AA319" i="5"/>
  <c r="Z319" i="5"/>
  <c r="Y319" i="5"/>
  <c r="X319" i="5"/>
  <c r="V319" i="5"/>
  <c r="U319" i="5"/>
  <c r="T319" i="5"/>
  <c r="S319" i="5"/>
  <c r="R319" i="5"/>
  <c r="Q319" i="5"/>
  <c r="P319" i="5"/>
  <c r="O319" i="5" s="1"/>
  <c r="H319" i="5"/>
  <c r="AA318" i="5"/>
  <c r="Z318" i="5"/>
  <c r="Y318" i="5"/>
  <c r="X318" i="5"/>
  <c r="V318" i="5"/>
  <c r="U318" i="5"/>
  <c r="T318" i="5"/>
  <c r="S318" i="5"/>
  <c r="R318" i="5"/>
  <c r="Q318" i="5"/>
  <c r="P318" i="5"/>
  <c r="O318" i="5" s="1"/>
  <c r="H318" i="5"/>
  <c r="AA317" i="5"/>
  <c r="Z317" i="5"/>
  <c r="Y317" i="5"/>
  <c r="X317" i="5"/>
  <c r="W317" i="5"/>
  <c r="V317" i="5"/>
  <c r="U317" i="5"/>
  <c r="S317" i="5"/>
  <c r="R317" i="5"/>
  <c r="Q317" i="5"/>
  <c r="P317" i="5"/>
  <c r="O317" i="5" s="1"/>
  <c r="H317" i="5"/>
  <c r="AA316" i="5"/>
  <c r="Z316" i="5"/>
  <c r="Y316" i="5"/>
  <c r="X316" i="5"/>
  <c r="W316" i="5"/>
  <c r="V316" i="5"/>
  <c r="U316" i="5"/>
  <c r="S316" i="5"/>
  <c r="R316" i="5"/>
  <c r="Q316" i="5"/>
  <c r="P316" i="5"/>
  <c r="O316" i="5" s="1"/>
  <c r="H316" i="5"/>
  <c r="AA315" i="5"/>
  <c r="Z315" i="5"/>
  <c r="Y315" i="5"/>
  <c r="X315" i="5"/>
  <c r="V315" i="5"/>
  <c r="U315" i="5"/>
  <c r="T315" i="5"/>
  <c r="S315" i="5"/>
  <c r="R315" i="5"/>
  <c r="Q315" i="5"/>
  <c r="P315" i="5"/>
  <c r="O315" i="5" s="1"/>
  <c r="H315" i="5"/>
  <c r="AA314" i="5"/>
  <c r="Z314" i="5"/>
  <c r="Y314" i="5"/>
  <c r="X314" i="5"/>
  <c r="V314" i="5"/>
  <c r="U314" i="5"/>
  <c r="T314" i="5"/>
  <c r="S314" i="5"/>
  <c r="R314" i="5"/>
  <c r="Q314" i="5"/>
  <c r="P314" i="5"/>
  <c r="O314" i="5" s="1"/>
  <c r="H314" i="5"/>
  <c r="AA313" i="5"/>
  <c r="Z313" i="5"/>
  <c r="Y313" i="5"/>
  <c r="X313" i="5"/>
  <c r="W313" i="5"/>
  <c r="V313" i="5"/>
  <c r="U313" i="5"/>
  <c r="T313" i="5"/>
  <c r="S313" i="5"/>
  <c r="R313" i="5"/>
  <c r="Q313" i="5"/>
  <c r="P313" i="5"/>
  <c r="O313" i="5" s="1"/>
  <c r="AA312" i="5"/>
  <c r="Z312" i="5"/>
  <c r="Y312" i="5"/>
  <c r="X312" i="5"/>
  <c r="W312" i="5"/>
  <c r="V312" i="5"/>
  <c r="U312" i="5"/>
  <c r="S312" i="5"/>
  <c r="R312" i="5"/>
  <c r="Q312" i="5"/>
  <c r="P312" i="5"/>
  <c r="O312" i="5" s="1"/>
  <c r="H312" i="5"/>
  <c r="AA311" i="5"/>
  <c r="Z311" i="5"/>
  <c r="Y311" i="5"/>
  <c r="X311" i="5"/>
  <c r="V311" i="5"/>
  <c r="U311" i="5"/>
  <c r="T311" i="5"/>
  <c r="S311" i="5"/>
  <c r="R311" i="5"/>
  <c r="Q311" i="5"/>
  <c r="P311" i="5"/>
  <c r="O311" i="5" s="1"/>
  <c r="H311" i="5"/>
  <c r="AA310" i="5"/>
  <c r="Z310" i="5"/>
  <c r="Y310" i="5"/>
  <c r="X310" i="5"/>
  <c r="V310" i="5"/>
  <c r="U310" i="5"/>
  <c r="T310" i="5"/>
  <c r="S310" i="5"/>
  <c r="R310" i="5"/>
  <c r="Q310" i="5"/>
  <c r="P310" i="5"/>
  <c r="O310" i="5" s="1"/>
  <c r="H310" i="5"/>
  <c r="AA309" i="5"/>
  <c r="Z309" i="5"/>
  <c r="Y309" i="5"/>
  <c r="X309" i="5"/>
  <c r="V309" i="5"/>
  <c r="U309" i="5"/>
  <c r="T309" i="5"/>
  <c r="S309" i="5"/>
  <c r="R309" i="5"/>
  <c r="Q309" i="5"/>
  <c r="P309" i="5"/>
  <c r="O309" i="5" s="1"/>
  <c r="H309" i="5"/>
  <c r="AA308" i="5"/>
  <c r="Z308" i="5"/>
  <c r="Y308" i="5"/>
  <c r="X308" i="5"/>
  <c r="W308" i="5"/>
  <c r="V308" i="5"/>
  <c r="T308" i="5"/>
  <c r="S308" i="5"/>
  <c r="R308" i="5"/>
  <c r="Q308" i="5"/>
  <c r="P308" i="5"/>
  <c r="O308" i="5" s="1"/>
  <c r="H308" i="5"/>
  <c r="AA307" i="5"/>
  <c r="Z307" i="5"/>
  <c r="Y307" i="5"/>
  <c r="X307" i="5"/>
  <c r="W307" i="5"/>
  <c r="V307" i="5"/>
  <c r="U307" i="5"/>
  <c r="S307" i="5"/>
  <c r="R307" i="5"/>
  <c r="Q307" i="5"/>
  <c r="P307" i="5"/>
  <c r="O307" i="5" s="1"/>
  <c r="H307" i="5"/>
  <c r="AA306" i="5"/>
  <c r="Z306" i="5"/>
  <c r="Y306" i="5"/>
  <c r="X306" i="5"/>
  <c r="W306" i="5"/>
  <c r="V306" i="5"/>
  <c r="U306" i="5"/>
  <c r="T306" i="5"/>
  <c r="S306" i="5"/>
  <c r="R306" i="5"/>
  <c r="Q306" i="5"/>
  <c r="P306" i="5"/>
  <c r="O306" i="5" s="1"/>
  <c r="AA305" i="5"/>
  <c r="Z305" i="5"/>
  <c r="Y305" i="5"/>
  <c r="X305" i="5"/>
  <c r="W305" i="5"/>
  <c r="V305" i="5"/>
  <c r="U305" i="5"/>
  <c r="S305" i="5"/>
  <c r="R305" i="5"/>
  <c r="Q305" i="5"/>
  <c r="P305" i="5"/>
  <c r="O305" i="5" s="1"/>
  <c r="H305" i="5"/>
  <c r="AA304" i="5"/>
  <c r="Z304" i="5"/>
  <c r="Y304" i="5"/>
  <c r="X304" i="5"/>
  <c r="V304" i="5"/>
  <c r="U304" i="5"/>
  <c r="T304" i="5"/>
  <c r="S304" i="5"/>
  <c r="R304" i="5"/>
  <c r="Q304" i="5"/>
  <c r="P304" i="5"/>
  <c r="O304" i="5" s="1"/>
  <c r="H304" i="5"/>
  <c r="AA303" i="5"/>
  <c r="Z303" i="5"/>
  <c r="Y303" i="5"/>
  <c r="X303" i="5"/>
  <c r="V303" i="5"/>
  <c r="U303" i="5"/>
  <c r="T303" i="5"/>
  <c r="S303" i="5"/>
  <c r="R303" i="5"/>
  <c r="Q303" i="5"/>
  <c r="P303" i="5"/>
  <c r="O303" i="5" s="1"/>
  <c r="H303" i="5"/>
  <c r="AA302" i="5"/>
  <c r="Z302" i="5"/>
  <c r="Y302" i="5"/>
  <c r="X302" i="5"/>
  <c r="W302" i="5"/>
  <c r="V302" i="5"/>
  <c r="U302" i="5"/>
  <c r="S302" i="5"/>
  <c r="R302" i="5"/>
  <c r="Q302" i="5"/>
  <c r="P302" i="5"/>
  <c r="O302" i="5" s="1"/>
  <c r="H302" i="5"/>
  <c r="AA301" i="5"/>
  <c r="Z301" i="5"/>
  <c r="Y301" i="5"/>
  <c r="X301" i="5"/>
  <c r="W301" i="5"/>
  <c r="V301" i="5"/>
  <c r="T301" i="5"/>
  <c r="S301" i="5"/>
  <c r="R301" i="5"/>
  <c r="Q301" i="5"/>
  <c r="P301" i="5"/>
  <c r="O301" i="5" s="1"/>
  <c r="H301" i="5"/>
  <c r="AA300" i="5"/>
  <c r="Z300" i="5"/>
  <c r="Y300" i="5"/>
  <c r="X300" i="5"/>
  <c r="V300" i="5"/>
  <c r="U300" i="5"/>
  <c r="T300" i="5"/>
  <c r="S300" i="5"/>
  <c r="R300" i="5"/>
  <c r="Q300" i="5"/>
  <c r="P300" i="5"/>
  <c r="O300" i="5" s="1"/>
  <c r="H300" i="5"/>
  <c r="AA299" i="5"/>
  <c r="Z299" i="5"/>
  <c r="Y299" i="5"/>
  <c r="X299" i="5"/>
  <c r="V299" i="5"/>
  <c r="U299" i="5"/>
  <c r="T299" i="5"/>
  <c r="S299" i="5"/>
  <c r="R299" i="5"/>
  <c r="Q299" i="5"/>
  <c r="P299" i="5"/>
  <c r="O299" i="5" s="1"/>
  <c r="H299" i="5"/>
  <c r="AA298" i="5"/>
  <c r="Z298" i="5"/>
  <c r="Y298" i="5"/>
  <c r="X298" i="5"/>
  <c r="W298" i="5"/>
  <c r="V298" i="5"/>
  <c r="U298" i="5"/>
  <c r="T298" i="5"/>
  <c r="S298" i="5"/>
  <c r="R298" i="5"/>
  <c r="Q298" i="5"/>
  <c r="P298" i="5"/>
  <c r="O298" i="5" s="1"/>
  <c r="AA297" i="5"/>
  <c r="Z297" i="5"/>
  <c r="Y297" i="5"/>
  <c r="X297" i="5"/>
  <c r="W297" i="5"/>
  <c r="V297" i="5"/>
  <c r="U297" i="5"/>
  <c r="S297" i="5"/>
  <c r="R297" i="5"/>
  <c r="Q297" i="5"/>
  <c r="P297" i="5"/>
  <c r="O297" i="5" s="1"/>
  <c r="H297" i="5"/>
  <c r="AA296" i="5"/>
  <c r="Z296" i="5"/>
  <c r="Y296" i="5"/>
  <c r="X296" i="5"/>
  <c r="W296" i="5"/>
  <c r="V296" i="5"/>
  <c r="T296" i="5"/>
  <c r="S296" i="5"/>
  <c r="R296" i="5"/>
  <c r="Q296" i="5"/>
  <c r="P296" i="5"/>
  <c r="O296" i="5" s="1"/>
  <c r="H296" i="5"/>
  <c r="AA295" i="5"/>
  <c r="Z295" i="5"/>
  <c r="Y295" i="5"/>
  <c r="X295" i="5"/>
  <c r="V295" i="5"/>
  <c r="U295" i="5"/>
  <c r="T295" i="5"/>
  <c r="S295" i="5"/>
  <c r="R295" i="5"/>
  <c r="Q295" i="5"/>
  <c r="P295" i="5"/>
  <c r="O295" i="5" s="1"/>
  <c r="H295" i="5"/>
  <c r="AA294" i="5"/>
  <c r="Z294" i="5"/>
  <c r="Y294" i="5"/>
  <c r="X294" i="5"/>
  <c r="V294" i="5"/>
  <c r="U294" i="5"/>
  <c r="T294" i="5"/>
  <c r="S294" i="5"/>
  <c r="R294" i="5"/>
  <c r="Q294" i="5"/>
  <c r="P294" i="5"/>
  <c r="O294" i="5" s="1"/>
  <c r="H294" i="5"/>
  <c r="AA293" i="5"/>
  <c r="Z293" i="5"/>
  <c r="Y293" i="5"/>
  <c r="X293" i="5"/>
  <c r="W293" i="5"/>
  <c r="V293" i="5"/>
  <c r="U293" i="5"/>
  <c r="S293" i="5"/>
  <c r="R293" i="5"/>
  <c r="Q293" i="5"/>
  <c r="P293" i="5"/>
  <c r="O293" i="5" s="1"/>
  <c r="H293" i="5"/>
  <c r="AA292" i="5"/>
  <c r="Z292" i="5"/>
  <c r="Y292" i="5"/>
  <c r="X292" i="5"/>
  <c r="V292" i="5"/>
  <c r="U292" i="5"/>
  <c r="T292" i="5"/>
  <c r="S292" i="5"/>
  <c r="R292" i="5"/>
  <c r="Q292" i="5"/>
  <c r="P292" i="5"/>
  <c r="O292" i="5" s="1"/>
  <c r="H292" i="5"/>
  <c r="AA291" i="5"/>
  <c r="Z291" i="5"/>
  <c r="Y291" i="5"/>
  <c r="X291" i="5"/>
  <c r="W291" i="5"/>
  <c r="V291" i="5"/>
  <c r="U291" i="5"/>
  <c r="T291" i="5"/>
  <c r="S291" i="5"/>
  <c r="R291" i="5"/>
  <c r="Q291" i="5"/>
  <c r="P291" i="5"/>
  <c r="O291" i="5" s="1"/>
  <c r="AA290" i="5"/>
  <c r="Z290" i="5"/>
  <c r="Y290" i="5"/>
  <c r="X290" i="5"/>
  <c r="W290" i="5"/>
  <c r="V290" i="5"/>
  <c r="U290" i="5"/>
  <c r="S290" i="5"/>
  <c r="R290" i="5"/>
  <c r="Q290" i="5"/>
  <c r="P290" i="5"/>
  <c r="O290" i="5" s="1"/>
  <c r="H290" i="5"/>
  <c r="AA289" i="5"/>
  <c r="Z289" i="5"/>
  <c r="Y289" i="5"/>
  <c r="X289" i="5"/>
  <c r="V289" i="5"/>
  <c r="U289" i="5"/>
  <c r="T289" i="5"/>
  <c r="S289" i="5"/>
  <c r="R289" i="5"/>
  <c r="Q289" i="5"/>
  <c r="P289" i="5"/>
  <c r="O289" i="5" s="1"/>
  <c r="H289" i="5"/>
  <c r="AA288" i="5"/>
  <c r="Z288" i="5"/>
  <c r="Y288" i="5"/>
  <c r="X288" i="5"/>
  <c r="V288" i="5"/>
  <c r="U288" i="5"/>
  <c r="T288" i="5"/>
  <c r="S288" i="5"/>
  <c r="R288" i="5"/>
  <c r="Q288" i="5"/>
  <c r="P288" i="5"/>
  <c r="O288" i="5" s="1"/>
  <c r="H288" i="5"/>
  <c r="AA287" i="5"/>
  <c r="Z287" i="5"/>
  <c r="Y287" i="5"/>
  <c r="X287" i="5"/>
  <c r="V287" i="5"/>
  <c r="U287" i="5"/>
  <c r="T287" i="5"/>
  <c r="S287" i="5"/>
  <c r="R287" i="5"/>
  <c r="Q287" i="5"/>
  <c r="P287" i="5"/>
  <c r="O287" i="5" s="1"/>
  <c r="H287" i="5"/>
  <c r="AA286" i="5"/>
  <c r="Z286" i="5"/>
  <c r="Y286" i="5"/>
  <c r="X286" i="5"/>
  <c r="V286" i="5"/>
  <c r="U286" i="5"/>
  <c r="T286" i="5"/>
  <c r="S286" i="5"/>
  <c r="R286" i="5"/>
  <c r="Q286" i="5"/>
  <c r="P286" i="5"/>
  <c r="O286" i="5" s="1"/>
  <c r="H286" i="5"/>
  <c r="AA285" i="5"/>
  <c r="Z285" i="5"/>
  <c r="Y285" i="5"/>
  <c r="X285" i="5"/>
  <c r="W285" i="5"/>
  <c r="V285" i="5"/>
  <c r="T285" i="5"/>
  <c r="S285" i="5"/>
  <c r="R285" i="5"/>
  <c r="Q285" i="5"/>
  <c r="P285" i="5"/>
  <c r="O285" i="5" s="1"/>
  <c r="H285" i="5"/>
  <c r="AA284" i="5"/>
  <c r="Z284" i="5"/>
  <c r="Y284" i="5"/>
  <c r="X284" i="5"/>
  <c r="W284" i="5"/>
  <c r="V284" i="5"/>
  <c r="U284" i="5"/>
  <c r="S284" i="5"/>
  <c r="R284" i="5"/>
  <c r="Q284" i="5"/>
  <c r="P284" i="5"/>
  <c r="O284" i="5" s="1"/>
  <c r="H284" i="5"/>
  <c r="AA283" i="5"/>
  <c r="Z283" i="5"/>
  <c r="Y283" i="5"/>
  <c r="X283" i="5"/>
  <c r="W283" i="5"/>
  <c r="V283" i="5"/>
  <c r="U283" i="5"/>
  <c r="T283" i="5"/>
  <c r="S283" i="5"/>
  <c r="R283" i="5"/>
  <c r="Q283" i="5"/>
  <c r="P283" i="5"/>
  <c r="O283" i="5" s="1"/>
  <c r="AA282" i="5"/>
  <c r="Z282" i="5"/>
  <c r="Y282" i="5"/>
  <c r="X282" i="5"/>
  <c r="W282" i="5"/>
  <c r="V282" i="5"/>
  <c r="U282" i="5"/>
  <c r="S282" i="5"/>
  <c r="R282" i="5"/>
  <c r="Q282" i="5"/>
  <c r="P282" i="5"/>
  <c r="O282" i="5" s="1"/>
  <c r="H282" i="5"/>
  <c r="AA281" i="5"/>
  <c r="Z281" i="5"/>
  <c r="Y281" i="5"/>
  <c r="X281" i="5"/>
  <c r="W281" i="5"/>
  <c r="V281" i="5"/>
  <c r="T281" i="5"/>
  <c r="S281" i="5"/>
  <c r="R281" i="5"/>
  <c r="Q281" i="5"/>
  <c r="P281" i="5"/>
  <c r="O281" i="5" s="1"/>
  <c r="H281" i="5"/>
  <c r="AA280" i="5"/>
  <c r="Z280" i="5"/>
  <c r="Y280" i="5"/>
  <c r="X280" i="5"/>
  <c r="V280" i="5"/>
  <c r="U280" i="5"/>
  <c r="T280" i="5"/>
  <c r="S280" i="5"/>
  <c r="R280" i="5"/>
  <c r="Q280" i="5"/>
  <c r="P280" i="5"/>
  <c r="O280" i="5" s="1"/>
  <c r="H280" i="5"/>
  <c r="AA279" i="5"/>
  <c r="Z279" i="5"/>
  <c r="Y279" i="5"/>
  <c r="X279" i="5"/>
  <c r="V279" i="5"/>
  <c r="U279" i="5"/>
  <c r="T279" i="5"/>
  <c r="S279" i="5"/>
  <c r="R279" i="5"/>
  <c r="Q279" i="5"/>
  <c r="P279" i="5"/>
  <c r="O279" i="5" s="1"/>
  <c r="H279" i="5"/>
  <c r="AA278" i="5"/>
  <c r="Z278" i="5"/>
  <c r="Y278" i="5"/>
  <c r="X278" i="5"/>
  <c r="W278" i="5"/>
  <c r="V278" i="5"/>
  <c r="U278" i="5"/>
  <c r="S278" i="5"/>
  <c r="R278" i="5"/>
  <c r="Q278" i="5"/>
  <c r="P278" i="5"/>
  <c r="O278" i="5" s="1"/>
  <c r="H278" i="5"/>
  <c r="AA277" i="5"/>
  <c r="Z277" i="5"/>
  <c r="Y277" i="5"/>
  <c r="X277" i="5"/>
  <c r="W277" i="5"/>
  <c r="V277" i="5"/>
  <c r="U277" i="5"/>
  <c r="T277" i="5"/>
  <c r="S277" i="5"/>
  <c r="R277" i="5"/>
  <c r="Q277" i="5"/>
  <c r="P277" i="5"/>
  <c r="O277" i="5" s="1"/>
  <c r="AA276" i="5"/>
  <c r="Z276" i="5"/>
  <c r="Y276" i="5"/>
  <c r="X276" i="5"/>
  <c r="W276" i="5"/>
  <c r="V276" i="5"/>
  <c r="U276" i="5"/>
  <c r="S276" i="5"/>
  <c r="R276" i="5"/>
  <c r="Q276" i="5"/>
  <c r="P276" i="5"/>
  <c r="O276" i="5" s="1"/>
  <c r="H276" i="5"/>
  <c r="AA275" i="5"/>
  <c r="Z275" i="5"/>
  <c r="Y275" i="5"/>
  <c r="X275" i="5"/>
  <c r="W275" i="5"/>
  <c r="V275" i="5"/>
  <c r="T275" i="5"/>
  <c r="S275" i="5"/>
  <c r="R275" i="5"/>
  <c r="Q275" i="5"/>
  <c r="P275" i="5"/>
  <c r="O275" i="5" s="1"/>
  <c r="H275" i="5"/>
  <c r="AA274" i="5"/>
  <c r="Z274" i="5"/>
  <c r="Y274" i="5"/>
  <c r="X274" i="5"/>
  <c r="V274" i="5"/>
  <c r="U274" i="5"/>
  <c r="T274" i="5"/>
  <c r="S274" i="5"/>
  <c r="R274" i="5"/>
  <c r="Q274" i="5"/>
  <c r="P274" i="5"/>
  <c r="O274" i="5" s="1"/>
  <c r="H274" i="5"/>
  <c r="AA273" i="5"/>
  <c r="Z273" i="5"/>
  <c r="Y273" i="5"/>
  <c r="X273" i="5"/>
  <c r="V273" i="5"/>
  <c r="U273" i="5"/>
  <c r="T273" i="5"/>
  <c r="S273" i="5"/>
  <c r="R273" i="5"/>
  <c r="Q273" i="5"/>
  <c r="P273" i="5"/>
  <c r="O273" i="5" s="1"/>
  <c r="H273" i="5"/>
  <c r="AA272" i="5"/>
  <c r="Z272" i="5"/>
  <c r="Y272" i="5"/>
  <c r="X272" i="5"/>
  <c r="V272" i="5"/>
  <c r="U272" i="5"/>
  <c r="T272" i="5"/>
  <c r="S272" i="5"/>
  <c r="R272" i="5"/>
  <c r="Q272" i="5"/>
  <c r="P272" i="5"/>
  <c r="O272" i="5" s="1"/>
  <c r="H272" i="5"/>
  <c r="AA271" i="5"/>
  <c r="Z271" i="5"/>
  <c r="Y271" i="5"/>
  <c r="X271" i="5"/>
  <c r="W271" i="5"/>
  <c r="V271" i="5"/>
  <c r="U271" i="5"/>
  <c r="S271" i="5"/>
  <c r="R271" i="5"/>
  <c r="Q271" i="5"/>
  <c r="P271" i="5"/>
  <c r="O271" i="5" s="1"/>
  <c r="H271" i="5"/>
  <c r="AA270" i="5"/>
  <c r="Z270" i="5"/>
  <c r="Y270" i="5"/>
  <c r="X270" i="5"/>
  <c r="W270" i="5"/>
  <c r="V270" i="5"/>
  <c r="U270" i="5"/>
  <c r="T270" i="5"/>
  <c r="S270" i="5"/>
  <c r="R270" i="5"/>
  <c r="Q270" i="5"/>
  <c r="P270" i="5"/>
  <c r="O270" i="5" s="1"/>
  <c r="AA269" i="5"/>
  <c r="Z269" i="5"/>
  <c r="Y269" i="5"/>
  <c r="X269" i="5"/>
  <c r="W269" i="5"/>
  <c r="V269" i="5"/>
  <c r="T269" i="5"/>
  <c r="S269" i="5"/>
  <c r="R269" i="5"/>
  <c r="Q269" i="5"/>
  <c r="P269" i="5"/>
  <c r="O269" i="5" s="1"/>
  <c r="H269" i="5"/>
  <c r="AA268" i="5"/>
  <c r="Z268" i="5"/>
  <c r="Y268" i="5"/>
  <c r="X268" i="5"/>
  <c r="V268" i="5"/>
  <c r="U268" i="5"/>
  <c r="T268" i="5"/>
  <c r="S268" i="5"/>
  <c r="R268" i="5"/>
  <c r="Q268" i="5"/>
  <c r="P268" i="5"/>
  <c r="O268" i="5" s="1"/>
  <c r="H268" i="5"/>
  <c r="AA267" i="5"/>
  <c r="Z267" i="5"/>
  <c r="Y267" i="5"/>
  <c r="X267" i="5"/>
  <c r="V267" i="5"/>
  <c r="U267" i="5"/>
  <c r="T267" i="5"/>
  <c r="S267" i="5"/>
  <c r="R267" i="5"/>
  <c r="Q267" i="5"/>
  <c r="P267" i="5"/>
  <c r="O267" i="5" s="1"/>
  <c r="H267" i="5"/>
  <c r="AA266" i="5"/>
  <c r="Z266" i="5"/>
  <c r="Y266" i="5"/>
  <c r="X266" i="5"/>
  <c r="W266" i="5"/>
  <c r="V266" i="5"/>
  <c r="U266" i="5"/>
  <c r="S266" i="5"/>
  <c r="R266" i="5"/>
  <c r="Q266" i="5"/>
  <c r="P266" i="5"/>
  <c r="O266" i="5" s="1"/>
  <c r="H266" i="5"/>
  <c r="AA265" i="5"/>
  <c r="Z265" i="5"/>
  <c r="Y265" i="5"/>
  <c r="X265" i="5"/>
  <c r="W265" i="5"/>
  <c r="V265" i="5"/>
  <c r="U265" i="5"/>
  <c r="S265" i="5"/>
  <c r="R265" i="5"/>
  <c r="Q265" i="5"/>
  <c r="P265" i="5"/>
  <c r="O265" i="5" s="1"/>
  <c r="H265" i="5"/>
  <c r="AA264" i="5"/>
  <c r="Z264" i="5"/>
  <c r="Y264" i="5"/>
  <c r="X264" i="5"/>
  <c r="V264" i="5"/>
  <c r="U264" i="5"/>
  <c r="T264" i="5"/>
  <c r="S264" i="5"/>
  <c r="R264" i="5"/>
  <c r="Q264" i="5"/>
  <c r="P264" i="5"/>
  <c r="O264" i="5" s="1"/>
  <c r="H264" i="5"/>
  <c r="AA263" i="5"/>
  <c r="Z263" i="5"/>
  <c r="Y263" i="5"/>
  <c r="X263" i="5"/>
  <c r="V263" i="5"/>
  <c r="U263" i="5"/>
  <c r="T263" i="5"/>
  <c r="S263" i="5"/>
  <c r="R263" i="5"/>
  <c r="Q263" i="5"/>
  <c r="P263" i="5"/>
  <c r="O263" i="5" s="1"/>
  <c r="H263" i="5"/>
  <c r="AA262" i="5"/>
  <c r="Z262" i="5"/>
  <c r="Y262" i="5"/>
  <c r="X262" i="5"/>
  <c r="W262" i="5"/>
  <c r="V262" i="5"/>
  <c r="U262" i="5"/>
  <c r="T262" i="5"/>
  <c r="S262" i="5"/>
  <c r="R262" i="5"/>
  <c r="Q262" i="5"/>
  <c r="P262" i="5"/>
  <c r="O262" i="5" s="1"/>
  <c r="AA261" i="5"/>
  <c r="Z261" i="5"/>
  <c r="Y261" i="5"/>
  <c r="W261" i="5"/>
  <c r="V261" i="5"/>
  <c r="U261" i="5"/>
  <c r="T261" i="5"/>
  <c r="S261" i="5"/>
  <c r="R261" i="5"/>
  <c r="Q261" i="5"/>
  <c r="P261" i="5"/>
  <c r="O261" i="5" s="1"/>
  <c r="H261" i="5"/>
  <c r="AA260" i="5"/>
  <c r="Z260" i="5"/>
  <c r="Y260" i="5"/>
  <c r="X260" i="5"/>
  <c r="W260" i="5"/>
  <c r="V260" i="5"/>
  <c r="U260" i="5"/>
  <c r="S260" i="5"/>
  <c r="R260" i="5"/>
  <c r="Q260" i="5"/>
  <c r="P260" i="5"/>
  <c r="O260" i="5" s="1"/>
  <c r="H260" i="5"/>
  <c r="AA259" i="5"/>
  <c r="Z259" i="5"/>
  <c r="Y259" i="5"/>
  <c r="X259" i="5"/>
  <c r="W259" i="5"/>
  <c r="U259" i="5"/>
  <c r="T259" i="5"/>
  <c r="S259" i="5"/>
  <c r="R259" i="5"/>
  <c r="Q259" i="5"/>
  <c r="P259" i="5"/>
  <c r="O259" i="5" s="1"/>
  <c r="H259" i="5"/>
  <c r="AA258" i="5"/>
  <c r="Z258" i="5"/>
  <c r="Y258" i="5"/>
  <c r="X258" i="5"/>
  <c r="W258" i="5"/>
  <c r="V258" i="5"/>
  <c r="U258" i="5"/>
  <c r="S258" i="5"/>
  <c r="R258" i="5"/>
  <c r="Q258" i="5"/>
  <c r="P258" i="5"/>
  <c r="O258" i="5" s="1"/>
  <c r="H258" i="5"/>
  <c r="AA257" i="5"/>
  <c r="Z257" i="5"/>
  <c r="Y257" i="5"/>
  <c r="X257" i="5"/>
  <c r="W257" i="5"/>
  <c r="V257" i="5"/>
  <c r="U257" i="5"/>
  <c r="S257" i="5"/>
  <c r="R257" i="5"/>
  <c r="Q257" i="5"/>
  <c r="P257" i="5"/>
  <c r="O257" i="5" s="1"/>
  <c r="H257" i="5"/>
  <c r="AA256" i="5"/>
  <c r="Z256" i="5"/>
  <c r="Y256" i="5"/>
  <c r="X256" i="5"/>
  <c r="W256" i="5"/>
  <c r="U256" i="5"/>
  <c r="T256" i="5"/>
  <c r="S256" i="5"/>
  <c r="R256" i="5"/>
  <c r="Q256" i="5"/>
  <c r="P256" i="5"/>
  <c r="O256" i="5" s="1"/>
  <c r="H256" i="5"/>
  <c r="AA255" i="5"/>
  <c r="Z255" i="5"/>
  <c r="Y255" i="5"/>
  <c r="W255" i="5"/>
  <c r="V255" i="5"/>
  <c r="U255" i="5"/>
  <c r="T255" i="5"/>
  <c r="S255" i="5"/>
  <c r="R255" i="5"/>
  <c r="Q255" i="5"/>
  <c r="P255" i="5"/>
  <c r="O255" i="5" s="1"/>
  <c r="H255" i="5"/>
  <c r="AA254" i="5"/>
  <c r="Z254" i="5"/>
  <c r="Y254" i="5"/>
  <c r="W254" i="5"/>
  <c r="V254" i="5"/>
  <c r="U254" i="5"/>
  <c r="T254" i="5"/>
  <c r="S254" i="5"/>
  <c r="R254" i="5"/>
  <c r="Q254" i="5"/>
  <c r="P254" i="5"/>
  <c r="O254" i="5" s="1"/>
  <c r="H254" i="5"/>
  <c r="AA253" i="5"/>
  <c r="Z253" i="5"/>
  <c r="Y253" i="5"/>
  <c r="W253" i="5"/>
  <c r="V253" i="5"/>
  <c r="U253" i="5"/>
  <c r="T253" i="5"/>
  <c r="S253" i="5"/>
  <c r="R253" i="5"/>
  <c r="Q253" i="5"/>
  <c r="P253" i="5"/>
  <c r="O253" i="5" s="1"/>
  <c r="H253" i="5"/>
  <c r="AA252" i="5"/>
  <c r="Z252" i="5"/>
  <c r="Y252" i="5"/>
  <c r="W252" i="5"/>
  <c r="V252" i="5"/>
  <c r="U252" i="5"/>
  <c r="T252" i="5"/>
  <c r="S252" i="5"/>
  <c r="R252" i="5"/>
  <c r="Q252" i="5"/>
  <c r="P252" i="5"/>
  <c r="O252" i="5" s="1"/>
  <c r="H252" i="5"/>
  <c r="AA251" i="5"/>
  <c r="Z251" i="5"/>
  <c r="Y251" i="5"/>
  <c r="X251" i="5"/>
  <c r="W251" i="5"/>
  <c r="V251" i="5"/>
  <c r="U251" i="5"/>
  <c r="T251" i="5"/>
  <c r="S251" i="5"/>
  <c r="R251" i="5"/>
  <c r="Q251" i="5"/>
  <c r="P251" i="5"/>
  <c r="O251" i="5" s="1"/>
  <c r="AA248" i="5"/>
  <c r="Z248" i="5"/>
  <c r="Y248" i="5"/>
  <c r="X248" i="5"/>
  <c r="W248" i="5"/>
  <c r="V248" i="5"/>
  <c r="U248" i="5"/>
  <c r="S248" i="5"/>
  <c r="R248" i="5"/>
  <c r="Q248" i="5"/>
  <c r="P248" i="5"/>
  <c r="O248" i="5" s="1"/>
  <c r="H248" i="5"/>
  <c r="AA247" i="5"/>
  <c r="Z247" i="5"/>
  <c r="Y247" i="5"/>
  <c r="X247" i="5"/>
  <c r="W247" i="5"/>
  <c r="V247" i="5"/>
  <c r="T247" i="5"/>
  <c r="S247" i="5"/>
  <c r="R247" i="5"/>
  <c r="Q247" i="5"/>
  <c r="P247" i="5"/>
  <c r="O247" i="5" s="1"/>
  <c r="H247" i="5"/>
  <c r="AA246" i="5"/>
  <c r="Z246" i="5"/>
  <c r="Y246" i="5"/>
  <c r="X246" i="5"/>
  <c r="V246" i="5"/>
  <c r="U246" i="5"/>
  <c r="T246" i="5"/>
  <c r="S246" i="5"/>
  <c r="R246" i="5"/>
  <c r="Q246" i="5"/>
  <c r="P246" i="5"/>
  <c r="O246" i="5" s="1"/>
  <c r="H246" i="5"/>
  <c r="AA245" i="5"/>
  <c r="Z245" i="5"/>
  <c r="Y245" i="5"/>
  <c r="X245" i="5"/>
  <c r="V245" i="5"/>
  <c r="U245" i="5"/>
  <c r="T245" i="5"/>
  <c r="S245" i="5"/>
  <c r="R245" i="5"/>
  <c r="Q245" i="5"/>
  <c r="P245" i="5"/>
  <c r="O245" i="5" s="1"/>
  <c r="H245" i="5"/>
  <c r="AA244" i="5"/>
  <c r="Z244" i="5"/>
  <c r="Y244" i="5"/>
  <c r="X244" i="5"/>
  <c r="V244" i="5"/>
  <c r="U244" i="5"/>
  <c r="T244" i="5"/>
  <c r="S244" i="5"/>
  <c r="R244" i="5"/>
  <c r="Q244" i="5"/>
  <c r="P244" i="5"/>
  <c r="O244" i="5" s="1"/>
  <c r="H244" i="5"/>
  <c r="AA243" i="5"/>
  <c r="Z243" i="5"/>
  <c r="Y243" i="5"/>
  <c r="X243" i="5"/>
  <c r="W243" i="5"/>
  <c r="V243" i="5"/>
  <c r="U243" i="5"/>
  <c r="S243" i="5"/>
  <c r="R243" i="5"/>
  <c r="Q243" i="5"/>
  <c r="P243" i="5"/>
  <c r="O243" i="5" s="1"/>
  <c r="H243" i="5"/>
  <c r="AA242" i="5"/>
  <c r="Z242" i="5"/>
  <c r="Y242" i="5"/>
  <c r="X242" i="5"/>
  <c r="W242" i="5"/>
  <c r="V242" i="5"/>
  <c r="U242" i="5"/>
  <c r="T242" i="5"/>
  <c r="S242" i="5"/>
  <c r="R242" i="5"/>
  <c r="Q242" i="5"/>
  <c r="P242" i="5"/>
  <c r="O242" i="5" s="1"/>
  <c r="AA241" i="5"/>
  <c r="Z241" i="5"/>
  <c r="Y241" i="5"/>
  <c r="X241" i="5"/>
  <c r="W241" i="5"/>
  <c r="V241" i="5"/>
  <c r="U241" i="5"/>
  <c r="S241" i="5"/>
  <c r="R241" i="5"/>
  <c r="Q241" i="5"/>
  <c r="P241" i="5"/>
  <c r="O241" i="5" s="1"/>
  <c r="H241" i="5"/>
  <c r="AA240" i="5"/>
  <c r="Z240" i="5"/>
  <c r="Y240" i="5"/>
  <c r="X240" i="5"/>
  <c r="W240" i="5"/>
  <c r="V240" i="5"/>
  <c r="T240" i="5"/>
  <c r="S240" i="5"/>
  <c r="R240" i="5"/>
  <c r="Q240" i="5"/>
  <c r="P240" i="5"/>
  <c r="O240" i="5" s="1"/>
  <c r="H240" i="5"/>
  <c r="AA239" i="5"/>
  <c r="Z239" i="5"/>
  <c r="Y239" i="5"/>
  <c r="X239" i="5"/>
  <c r="V239" i="5"/>
  <c r="U239" i="5"/>
  <c r="T239" i="5"/>
  <c r="S239" i="5"/>
  <c r="R239" i="5"/>
  <c r="Q239" i="5"/>
  <c r="P239" i="5"/>
  <c r="O239" i="5" s="1"/>
  <c r="H239" i="5"/>
  <c r="AA238" i="5"/>
  <c r="Z238" i="5"/>
  <c r="Y238" i="5"/>
  <c r="X238" i="5"/>
  <c r="V238" i="5"/>
  <c r="U238" i="5"/>
  <c r="T238" i="5"/>
  <c r="S238" i="5"/>
  <c r="R238" i="5"/>
  <c r="Q238" i="5"/>
  <c r="P238" i="5"/>
  <c r="O238" i="5" s="1"/>
  <c r="H238" i="5"/>
  <c r="AA237" i="5"/>
  <c r="Z237" i="5"/>
  <c r="Y237" i="5"/>
  <c r="X237" i="5"/>
  <c r="W237" i="5"/>
  <c r="V237" i="5"/>
  <c r="U237" i="5"/>
  <c r="S237" i="5"/>
  <c r="R237" i="5"/>
  <c r="Q237" i="5"/>
  <c r="P237" i="5"/>
  <c r="O237" i="5" s="1"/>
  <c r="H237" i="5"/>
  <c r="AA236" i="5"/>
  <c r="Z236" i="5"/>
  <c r="X236" i="5"/>
  <c r="W236" i="5"/>
  <c r="V236" i="5"/>
  <c r="U236" i="5"/>
  <c r="T236" i="5"/>
  <c r="S236" i="5"/>
  <c r="R236" i="5"/>
  <c r="Q236" i="5"/>
  <c r="P236" i="5"/>
  <c r="O236" i="5" s="1"/>
  <c r="H236" i="5"/>
  <c r="AA235" i="5"/>
  <c r="Z235" i="5"/>
  <c r="Y235" i="5"/>
  <c r="X235" i="5"/>
  <c r="V235" i="5"/>
  <c r="U235" i="5"/>
  <c r="T235" i="5"/>
  <c r="S235" i="5"/>
  <c r="R235" i="5"/>
  <c r="Q235" i="5"/>
  <c r="P235" i="5"/>
  <c r="O235" i="5" s="1"/>
  <c r="W235" i="5" s="1"/>
  <c r="H235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 s="1"/>
  <c r="AA233" i="5"/>
  <c r="Z233" i="5"/>
  <c r="Y233" i="5"/>
  <c r="X233" i="5"/>
  <c r="W233" i="5"/>
  <c r="V233" i="5"/>
  <c r="U233" i="5"/>
  <c r="S233" i="5"/>
  <c r="R233" i="5"/>
  <c r="Q233" i="5"/>
  <c r="P233" i="5"/>
  <c r="O233" i="5" s="1"/>
  <c r="H233" i="5"/>
  <c r="AA232" i="5"/>
  <c r="Z232" i="5"/>
  <c r="Y232" i="5"/>
  <c r="X232" i="5"/>
  <c r="W232" i="5"/>
  <c r="V232" i="5"/>
  <c r="U232" i="5"/>
  <c r="S232" i="5"/>
  <c r="R232" i="5"/>
  <c r="Q232" i="5"/>
  <c r="P232" i="5"/>
  <c r="O232" i="5" s="1"/>
  <c r="H232" i="5"/>
  <c r="AA231" i="5"/>
  <c r="Z231" i="5"/>
  <c r="Y231" i="5"/>
  <c r="X231" i="5"/>
  <c r="V231" i="5"/>
  <c r="U231" i="5"/>
  <c r="T231" i="5"/>
  <c r="S231" i="5"/>
  <c r="R231" i="5"/>
  <c r="Q231" i="5"/>
  <c r="P231" i="5"/>
  <c r="O231" i="5" s="1"/>
  <c r="H231" i="5"/>
  <c r="AA230" i="5"/>
  <c r="Z230" i="5"/>
  <c r="Y230" i="5"/>
  <c r="X230" i="5"/>
  <c r="V230" i="5"/>
  <c r="U230" i="5"/>
  <c r="T230" i="5"/>
  <c r="S230" i="5"/>
  <c r="R230" i="5"/>
  <c r="Q230" i="5"/>
  <c r="P230" i="5"/>
  <c r="O230" i="5" s="1"/>
  <c r="H230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 s="1"/>
  <c r="AA228" i="5"/>
  <c r="Z228" i="5"/>
  <c r="Y228" i="5"/>
  <c r="X228" i="5"/>
  <c r="W228" i="5"/>
  <c r="V228" i="5"/>
  <c r="U228" i="5"/>
  <c r="S228" i="5"/>
  <c r="R228" i="5"/>
  <c r="Q228" i="5"/>
  <c r="P228" i="5"/>
  <c r="O228" i="5" s="1"/>
  <c r="H228" i="5"/>
  <c r="AA227" i="5"/>
  <c r="Z227" i="5"/>
  <c r="Y227" i="5"/>
  <c r="X227" i="5"/>
  <c r="W227" i="5"/>
  <c r="V227" i="5"/>
  <c r="T227" i="5"/>
  <c r="S227" i="5"/>
  <c r="R227" i="5"/>
  <c r="Q227" i="5"/>
  <c r="P227" i="5"/>
  <c r="O227" i="5" s="1"/>
  <c r="H227" i="5"/>
  <c r="AA226" i="5"/>
  <c r="Z226" i="5"/>
  <c r="Y226" i="5"/>
  <c r="X226" i="5"/>
  <c r="V226" i="5"/>
  <c r="U226" i="5"/>
  <c r="T226" i="5"/>
  <c r="S226" i="5"/>
  <c r="R226" i="5"/>
  <c r="Q226" i="5"/>
  <c r="P226" i="5"/>
  <c r="O226" i="5" s="1"/>
  <c r="H226" i="5"/>
  <c r="AA225" i="5"/>
  <c r="Z225" i="5"/>
  <c r="Y225" i="5"/>
  <c r="X225" i="5"/>
  <c r="V225" i="5"/>
  <c r="U225" i="5"/>
  <c r="T225" i="5"/>
  <c r="S225" i="5"/>
  <c r="R225" i="5"/>
  <c r="Q225" i="5"/>
  <c r="P225" i="5"/>
  <c r="O225" i="5" s="1"/>
  <c r="H225" i="5"/>
  <c r="AA224" i="5"/>
  <c r="Z224" i="5"/>
  <c r="Y224" i="5"/>
  <c r="X224" i="5"/>
  <c r="V224" i="5"/>
  <c r="U224" i="5"/>
  <c r="T224" i="5"/>
  <c r="S224" i="5"/>
  <c r="R224" i="5"/>
  <c r="Q224" i="5"/>
  <c r="P224" i="5"/>
  <c r="O224" i="5" s="1"/>
  <c r="H224" i="5"/>
  <c r="AA223" i="5"/>
  <c r="Z223" i="5"/>
  <c r="X223" i="5"/>
  <c r="W223" i="5"/>
  <c r="V223" i="5"/>
  <c r="U223" i="5"/>
  <c r="T223" i="5"/>
  <c r="S223" i="5"/>
  <c r="R223" i="5"/>
  <c r="Q223" i="5"/>
  <c r="P223" i="5"/>
  <c r="O223" i="5" s="1"/>
  <c r="H223" i="5"/>
  <c r="AA222" i="5"/>
  <c r="Z222" i="5"/>
  <c r="Y222" i="5"/>
  <c r="X222" i="5"/>
  <c r="W222" i="5"/>
  <c r="V222" i="5"/>
  <c r="U222" i="5"/>
  <c r="S222" i="5"/>
  <c r="R222" i="5"/>
  <c r="Q222" i="5"/>
  <c r="P222" i="5"/>
  <c r="O222" i="5" s="1"/>
  <c r="H222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 s="1"/>
  <c r="AA220" i="5"/>
  <c r="Z220" i="5"/>
  <c r="Y220" i="5"/>
  <c r="X220" i="5"/>
  <c r="W220" i="5"/>
  <c r="V220" i="5"/>
  <c r="U220" i="5"/>
  <c r="S220" i="5"/>
  <c r="R220" i="5"/>
  <c r="Q220" i="5"/>
  <c r="P220" i="5"/>
  <c r="O220" i="5" s="1"/>
  <c r="H220" i="5"/>
  <c r="AA219" i="5"/>
  <c r="Z219" i="5"/>
  <c r="Y219" i="5"/>
  <c r="X219" i="5"/>
  <c r="W219" i="5"/>
  <c r="V219" i="5"/>
  <c r="T219" i="5"/>
  <c r="S219" i="5"/>
  <c r="R219" i="5"/>
  <c r="Q219" i="5"/>
  <c r="P219" i="5"/>
  <c r="O219" i="5" s="1"/>
  <c r="H219" i="5"/>
  <c r="AA218" i="5"/>
  <c r="Z218" i="5"/>
  <c r="Y218" i="5"/>
  <c r="X218" i="5"/>
  <c r="V218" i="5"/>
  <c r="U218" i="5"/>
  <c r="T218" i="5"/>
  <c r="S218" i="5"/>
  <c r="R218" i="5"/>
  <c r="Q218" i="5"/>
  <c r="P218" i="5"/>
  <c r="O218" i="5" s="1"/>
  <c r="H218" i="5"/>
  <c r="AA217" i="5"/>
  <c r="Z217" i="5"/>
  <c r="Y217" i="5"/>
  <c r="X217" i="5"/>
  <c r="V217" i="5"/>
  <c r="U217" i="5"/>
  <c r="T217" i="5"/>
  <c r="S217" i="5"/>
  <c r="R217" i="5"/>
  <c r="Q217" i="5"/>
  <c r="P217" i="5"/>
  <c r="O217" i="5" s="1"/>
  <c r="H217" i="5"/>
  <c r="AA216" i="5"/>
  <c r="Z216" i="5"/>
  <c r="Y216" i="5"/>
  <c r="X216" i="5"/>
  <c r="W216" i="5"/>
  <c r="V216" i="5"/>
  <c r="U216" i="5"/>
  <c r="S216" i="5"/>
  <c r="R216" i="5"/>
  <c r="Q216" i="5"/>
  <c r="P216" i="5"/>
  <c r="O216" i="5" s="1"/>
  <c r="H216" i="5"/>
  <c r="AA215" i="5"/>
  <c r="Z215" i="5"/>
  <c r="Y215" i="5"/>
  <c r="X215" i="5"/>
  <c r="V215" i="5"/>
  <c r="U215" i="5"/>
  <c r="T215" i="5"/>
  <c r="S215" i="5"/>
  <c r="R215" i="5"/>
  <c r="Q215" i="5"/>
  <c r="P215" i="5"/>
  <c r="O215" i="5" s="1"/>
  <c r="H215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 s="1"/>
  <c r="AA213" i="5"/>
  <c r="Z213" i="5"/>
  <c r="Y213" i="5"/>
  <c r="X213" i="5"/>
  <c r="W213" i="5"/>
  <c r="V213" i="5"/>
  <c r="U213" i="5"/>
  <c r="S213" i="5"/>
  <c r="R213" i="5"/>
  <c r="Q213" i="5"/>
  <c r="P213" i="5"/>
  <c r="O213" i="5" s="1"/>
  <c r="H213" i="5"/>
  <c r="AA212" i="5"/>
  <c r="Z212" i="5"/>
  <c r="Y212" i="5"/>
  <c r="X212" i="5"/>
  <c r="W212" i="5"/>
  <c r="V212" i="5"/>
  <c r="T212" i="5"/>
  <c r="S212" i="5"/>
  <c r="R212" i="5"/>
  <c r="Q212" i="5"/>
  <c r="P212" i="5"/>
  <c r="O212" i="5" s="1"/>
  <c r="H212" i="5"/>
  <c r="AA211" i="5"/>
  <c r="Z211" i="5"/>
  <c r="Y211" i="5"/>
  <c r="X211" i="5"/>
  <c r="W211" i="5"/>
  <c r="V211" i="5"/>
  <c r="U211" i="5"/>
  <c r="S211" i="5"/>
  <c r="R211" i="5"/>
  <c r="Q211" i="5"/>
  <c r="P211" i="5"/>
  <c r="O211" i="5" s="1"/>
  <c r="H211" i="5"/>
  <c r="AA210" i="5"/>
  <c r="Z210" i="5"/>
  <c r="Y210" i="5"/>
  <c r="X210" i="5"/>
  <c r="W210" i="5"/>
  <c r="V210" i="5"/>
  <c r="U210" i="5"/>
  <c r="S210" i="5"/>
  <c r="R210" i="5"/>
  <c r="Q210" i="5"/>
  <c r="P210" i="5"/>
  <c r="O210" i="5" s="1"/>
  <c r="H210" i="5"/>
  <c r="AA209" i="5"/>
  <c r="Y209" i="5"/>
  <c r="X209" i="5"/>
  <c r="W209" i="5"/>
  <c r="V209" i="5"/>
  <c r="U209" i="5"/>
  <c r="T209" i="5"/>
  <c r="S209" i="5"/>
  <c r="R209" i="5"/>
  <c r="Q209" i="5"/>
  <c r="P209" i="5"/>
  <c r="O209" i="5" s="1"/>
  <c r="H209" i="5"/>
  <c r="AA208" i="5"/>
  <c r="Z208" i="5"/>
  <c r="Y208" i="5"/>
  <c r="W208" i="5"/>
  <c r="V208" i="5"/>
  <c r="U208" i="5"/>
  <c r="T208" i="5"/>
  <c r="S208" i="5"/>
  <c r="R208" i="5"/>
  <c r="Q208" i="5"/>
  <c r="P208" i="5"/>
  <c r="O208" i="5" s="1"/>
  <c r="H208" i="5"/>
  <c r="AA207" i="5"/>
  <c r="Z207" i="5"/>
  <c r="Y207" i="5"/>
  <c r="X207" i="5"/>
  <c r="W207" i="5"/>
  <c r="V207" i="5"/>
  <c r="U207" i="5"/>
  <c r="T207" i="5"/>
  <c r="S207" i="5"/>
  <c r="R207" i="5"/>
  <c r="Q207" i="5"/>
  <c r="P207" i="5"/>
  <c r="O207" i="5" s="1"/>
  <c r="AA206" i="5"/>
  <c r="Z206" i="5"/>
  <c r="Y206" i="5"/>
  <c r="X206" i="5"/>
  <c r="W206" i="5"/>
  <c r="V206" i="5"/>
  <c r="U206" i="5"/>
  <c r="S206" i="5"/>
  <c r="R206" i="5"/>
  <c r="Q206" i="5"/>
  <c r="P206" i="5"/>
  <c r="O206" i="5" s="1"/>
  <c r="H206" i="5"/>
  <c r="AA205" i="5"/>
  <c r="Z205" i="5"/>
  <c r="Y205" i="5"/>
  <c r="X205" i="5"/>
  <c r="W205" i="5"/>
  <c r="V205" i="5"/>
  <c r="T205" i="5"/>
  <c r="S205" i="5"/>
  <c r="R205" i="5"/>
  <c r="Q205" i="5"/>
  <c r="P205" i="5"/>
  <c r="O205" i="5" s="1"/>
  <c r="H205" i="5"/>
  <c r="AA204" i="5"/>
  <c r="Z204" i="5"/>
  <c r="Y204" i="5"/>
  <c r="X204" i="5"/>
  <c r="W204" i="5"/>
  <c r="V204" i="5"/>
  <c r="U204" i="5"/>
  <c r="S204" i="5"/>
  <c r="R204" i="5"/>
  <c r="Q204" i="5"/>
  <c r="P204" i="5"/>
  <c r="O204" i="5" s="1"/>
  <c r="H204" i="5"/>
  <c r="AA203" i="5"/>
  <c r="Z203" i="5"/>
  <c r="Y203" i="5"/>
  <c r="X203" i="5"/>
  <c r="W203" i="5"/>
  <c r="V203" i="5"/>
  <c r="U203" i="5"/>
  <c r="S203" i="5"/>
  <c r="R203" i="5"/>
  <c r="Q203" i="5"/>
  <c r="P203" i="5"/>
  <c r="O203" i="5" s="1"/>
  <c r="H203" i="5"/>
  <c r="AA202" i="5"/>
  <c r="Y202" i="5"/>
  <c r="X202" i="5"/>
  <c r="W202" i="5"/>
  <c r="V202" i="5"/>
  <c r="U202" i="5"/>
  <c r="T202" i="5"/>
  <c r="S202" i="5"/>
  <c r="R202" i="5"/>
  <c r="Q202" i="5"/>
  <c r="P202" i="5"/>
  <c r="O202" i="5" s="1"/>
  <c r="H202" i="5"/>
  <c r="AA201" i="5"/>
  <c r="Z201" i="5"/>
  <c r="Y201" i="5"/>
  <c r="W201" i="5"/>
  <c r="V201" i="5"/>
  <c r="U201" i="5"/>
  <c r="T201" i="5"/>
  <c r="S201" i="5"/>
  <c r="R201" i="5"/>
  <c r="Q201" i="5"/>
  <c r="P201" i="5"/>
  <c r="O201" i="5" s="1"/>
  <c r="H201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 s="1"/>
  <c r="AA199" i="5"/>
  <c r="Z199" i="5"/>
  <c r="Y199" i="5"/>
  <c r="X199" i="5"/>
  <c r="W199" i="5"/>
  <c r="V199" i="5"/>
  <c r="U199" i="5"/>
  <c r="S199" i="5"/>
  <c r="R199" i="5"/>
  <c r="Q199" i="5"/>
  <c r="P199" i="5"/>
  <c r="O199" i="5" s="1"/>
  <c r="H199" i="5"/>
  <c r="AA198" i="5"/>
  <c r="Z198" i="5"/>
  <c r="Y198" i="5"/>
  <c r="X198" i="5"/>
  <c r="W198" i="5"/>
  <c r="V198" i="5"/>
  <c r="U198" i="5"/>
  <c r="S198" i="5"/>
  <c r="R198" i="5"/>
  <c r="Q198" i="5"/>
  <c r="P198" i="5"/>
  <c r="O198" i="5" s="1"/>
  <c r="H198" i="5"/>
  <c r="AA197" i="5"/>
  <c r="Z197" i="5"/>
  <c r="Y197" i="5"/>
  <c r="X197" i="5"/>
  <c r="W197" i="5"/>
  <c r="V197" i="5"/>
  <c r="T197" i="5"/>
  <c r="S197" i="5"/>
  <c r="R197" i="5"/>
  <c r="Q197" i="5"/>
  <c r="P197" i="5"/>
  <c r="O197" i="5" s="1"/>
  <c r="H197" i="5"/>
  <c r="AA196" i="5"/>
  <c r="Z196" i="5"/>
  <c r="Y196" i="5"/>
  <c r="X196" i="5"/>
  <c r="V196" i="5"/>
  <c r="U196" i="5"/>
  <c r="T196" i="5"/>
  <c r="S196" i="5"/>
  <c r="R196" i="5"/>
  <c r="Q196" i="5"/>
  <c r="P196" i="5"/>
  <c r="O196" i="5" s="1"/>
  <c r="H196" i="5"/>
  <c r="AA195" i="5"/>
  <c r="Z195" i="5"/>
  <c r="Y195" i="5"/>
  <c r="X195" i="5"/>
  <c r="V195" i="5"/>
  <c r="U195" i="5"/>
  <c r="T195" i="5"/>
  <c r="S195" i="5"/>
  <c r="R195" i="5"/>
  <c r="Q195" i="5"/>
  <c r="P195" i="5"/>
  <c r="O195" i="5" s="1"/>
  <c r="H195" i="5"/>
  <c r="AA194" i="5"/>
  <c r="Z194" i="5"/>
  <c r="Y194" i="5"/>
  <c r="X194" i="5"/>
  <c r="V194" i="5"/>
  <c r="U194" i="5"/>
  <c r="T194" i="5"/>
  <c r="S194" i="5"/>
  <c r="R194" i="5"/>
  <c r="Q194" i="5"/>
  <c r="P194" i="5"/>
  <c r="O194" i="5" s="1"/>
  <c r="H194" i="5"/>
  <c r="AA193" i="5"/>
  <c r="Z193" i="5"/>
  <c r="Y193" i="5"/>
  <c r="X193" i="5"/>
  <c r="W193" i="5"/>
  <c r="V193" i="5"/>
  <c r="U193" i="5"/>
  <c r="T193" i="5"/>
  <c r="S193" i="5"/>
  <c r="R193" i="5"/>
  <c r="Q193" i="5"/>
  <c r="P193" i="5"/>
  <c r="O193" i="5" s="1"/>
  <c r="AA192" i="5"/>
  <c r="Z192" i="5"/>
  <c r="Y192" i="5"/>
  <c r="X192" i="5"/>
  <c r="W192" i="5"/>
  <c r="V192" i="5"/>
  <c r="U192" i="5"/>
  <c r="S192" i="5"/>
  <c r="R192" i="5"/>
  <c r="Q192" i="5"/>
  <c r="P192" i="5"/>
  <c r="O192" i="5" s="1"/>
  <c r="H192" i="5"/>
  <c r="AA191" i="5"/>
  <c r="Z191" i="5"/>
  <c r="Y191" i="5"/>
  <c r="X191" i="5"/>
  <c r="W191" i="5"/>
  <c r="V191" i="5"/>
  <c r="T191" i="5"/>
  <c r="S191" i="5"/>
  <c r="R191" i="5"/>
  <c r="Q191" i="5"/>
  <c r="P191" i="5"/>
  <c r="O191" i="5" s="1"/>
  <c r="H191" i="5"/>
  <c r="AA190" i="5"/>
  <c r="Z190" i="5"/>
  <c r="Y190" i="5"/>
  <c r="X190" i="5"/>
  <c r="V190" i="5"/>
  <c r="U190" i="5"/>
  <c r="T190" i="5"/>
  <c r="S190" i="5"/>
  <c r="R190" i="5"/>
  <c r="Q190" i="5"/>
  <c r="P190" i="5"/>
  <c r="O190" i="5" s="1"/>
  <c r="H190" i="5"/>
  <c r="AA189" i="5"/>
  <c r="Z189" i="5"/>
  <c r="Y189" i="5"/>
  <c r="X189" i="5"/>
  <c r="V189" i="5"/>
  <c r="U189" i="5"/>
  <c r="T189" i="5"/>
  <c r="S189" i="5"/>
  <c r="R189" i="5"/>
  <c r="Q189" i="5"/>
  <c r="P189" i="5"/>
  <c r="O189" i="5" s="1"/>
  <c r="H189" i="5"/>
  <c r="AA188" i="5"/>
  <c r="Z188" i="5"/>
  <c r="Y188" i="5"/>
  <c r="X188" i="5"/>
  <c r="W188" i="5"/>
  <c r="V188" i="5"/>
  <c r="U188" i="5"/>
  <c r="S188" i="5"/>
  <c r="R188" i="5"/>
  <c r="Q188" i="5"/>
  <c r="P188" i="5"/>
  <c r="O188" i="5" s="1"/>
  <c r="H188" i="5"/>
  <c r="AA187" i="5"/>
  <c r="Z187" i="5"/>
  <c r="X187" i="5"/>
  <c r="W187" i="5"/>
  <c r="V187" i="5"/>
  <c r="U187" i="5"/>
  <c r="T187" i="5"/>
  <c r="S187" i="5"/>
  <c r="R187" i="5"/>
  <c r="Q187" i="5"/>
  <c r="P187" i="5"/>
  <c r="O187" i="5" s="1"/>
  <c r="H187" i="5"/>
  <c r="AA186" i="5"/>
  <c r="Z186" i="5"/>
  <c r="Y186" i="5"/>
  <c r="X186" i="5"/>
  <c r="V186" i="5"/>
  <c r="U186" i="5"/>
  <c r="T186" i="5"/>
  <c r="S186" i="5"/>
  <c r="R186" i="5"/>
  <c r="Q186" i="5"/>
  <c r="P186" i="5"/>
  <c r="O186" i="5" s="1"/>
  <c r="H186" i="5"/>
  <c r="AA185" i="5"/>
  <c r="Z185" i="5"/>
  <c r="Y185" i="5"/>
  <c r="X185" i="5"/>
  <c r="W185" i="5"/>
  <c r="V185" i="5"/>
  <c r="U185" i="5"/>
  <c r="T185" i="5"/>
  <c r="S185" i="5"/>
  <c r="R185" i="5"/>
  <c r="Q185" i="5"/>
  <c r="P185" i="5"/>
  <c r="O185" i="5" s="1"/>
  <c r="AA184" i="5"/>
  <c r="Z184" i="5"/>
  <c r="Y184" i="5"/>
  <c r="X184" i="5"/>
  <c r="W184" i="5"/>
  <c r="V184" i="5"/>
  <c r="U184" i="5"/>
  <c r="S184" i="5"/>
  <c r="R184" i="5"/>
  <c r="Q184" i="5"/>
  <c r="P184" i="5"/>
  <c r="O184" i="5" s="1"/>
  <c r="H184" i="5"/>
  <c r="AA183" i="5"/>
  <c r="Z183" i="5"/>
  <c r="Y183" i="5"/>
  <c r="X183" i="5"/>
  <c r="W183" i="5"/>
  <c r="V183" i="5"/>
  <c r="T183" i="5"/>
  <c r="S183" i="5"/>
  <c r="R183" i="5"/>
  <c r="Q183" i="5"/>
  <c r="P183" i="5"/>
  <c r="O183" i="5" s="1"/>
  <c r="H183" i="5"/>
  <c r="AA182" i="5"/>
  <c r="Z182" i="5"/>
  <c r="Y182" i="5"/>
  <c r="X182" i="5"/>
  <c r="W182" i="5"/>
  <c r="V182" i="5"/>
  <c r="U182" i="5"/>
  <c r="S182" i="5"/>
  <c r="R182" i="5"/>
  <c r="Q182" i="5"/>
  <c r="P182" i="5"/>
  <c r="O182" i="5" s="1"/>
  <c r="H182" i="5"/>
  <c r="AA181" i="5"/>
  <c r="Z181" i="5"/>
  <c r="Y181" i="5"/>
  <c r="X181" i="5"/>
  <c r="W181" i="5"/>
  <c r="V181" i="5"/>
  <c r="U181" i="5"/>
  <c r="S181" i="5"/>
  <c r="R181" i="5"/>
  <c r="Q181" i="5"/>
  <c r="P181" i="5"/>
  <c r="O181" i="5" s="1"/>
  <c r="H181" i="5"/>
  <c r="AA180" i="5"/>
  <c r="Z180" i="5"/>
  <c r="X180" i="5"/>
  <c r="W180" i="5"/>
  <c r="V180" i="5"/>
  <c r="U180" i="5"/>
  <c r="T180" i="5"/>
  <c r="S180" i="5"/>
  <c r="R180" i="5"/>
  <c r="Q180" i="5"/>
  <c r="P180" i="5"/>
  <c r="O180" i="5" s="1"/>
  <c r="H180" i="5"/>
  <c r="AA179" i="5"/>
  <c r="Z179" i="5"/>
  <c r="Y179" i="5"/>
  <c r="W179" i="5"/>
  <c r="V179" i="5"/>
  <c r="U179" i="5"/>
  <c r="T179" i="5"/>
  <c r="S179" i="5"/>
  <c r="R179" i="5"/>
  <c r="Q179" i="5"/>
  <c r="P179" i="5"/>
  <c r="O179" i="5" s="1"/>
  <c r="X179" i="5" s="1"/>
  <c r="H179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 s="1"/>
  <c r="AA177" i="5"/>
  <c r="Z177" i="5"/>
  <c r="Y177" i="5"/>
  <c r="X177" i="5"/>
  <c r="W177" i="5"/>
  <c r="V177" i="5"/>
  <c r="U177" i="5"/>
  <c r="S177" i="5"/>
  <c r="R177" i="5"/>
  <c r="Q177" i="5"/>
  <c r="P177" i="5"/>
  <c r="O177" i="5" s="1"/>
  <c r="H177" i="5"/>
  <c r="AA176" i="5"/>
  <c r="Z176" i="5"/>
  <c r="Y176" i="5"/>
  <c r="X176" i="5"/>
  <c r="W176" i="5"/>
  <c r="U176" i="5"/>
  <c r="T176" i="5"/>
  <c r="S176" i="5"/>
  <c r="R176" i="5"/>
  <c r="Q176" i="5"/>
  <c r="P176" i="5"/>
  <c r="O176" i="5" s="1"/>
  <c r="H176" i="5"/>
  <c r="AA175" i="5"/>
  <c r="Z175" i="5"/>
  <c r="Y175" i="5"/>
  <c r="X175" i="5"/>
  <c r="W175" i="5"/>
  <c r="V175" i="5"/>
  <c r="U175" i="5"/>
  <c r="S175" i="5"/>
  <c r="R175" i="5"/>
  <c r="Q175" i="5"/>
  <c r="P175" i="5"/>
  <c r="O175" i="5" s="1"/>
  <c r="H175" i="5"/>
  <c r="AA174" i="5"/>
  <c r="Z174" i="5"/>
  <c r="Y174" i="5"/>
  <c r="X174" i="5"/>
  <c r="W174" i="5"/>
  <c r="U174" i="5"/>
  <c r="T174" i="5"/>
  <c r="S174" i="5"/>
  <c r="R174" i="5"/>
  <c r="Q174" i="5"/>
  <c r="P174" i="5"/>
  <c r="O174" i="5" s="1"/>
  <c r="H174" i="5"/>
  <c r="AA173" i="5"/>
  <c r="Z173" i="5"/>
  <c r="Y173" i="5"/>
  <c r="X173" i="5"/>
  <c r="V173" i="5"/>
  <c r="U173" i="5"/>
  <c r="T173" i="5"/>
  <c r="S173" i="5"/>
  <c r="R173" i="5"/>
  <c r="Q173" i="5"/>
  <c r="P173" i="5"/>
  <c r="O173" i="5" s="1"/>
  <c r="H173" i="5"/>
  <c r="AA172" i="5"/>
  <c r="Z172" i="5"/>
  <c r="Y172" i="5"/>
  <c r="X172" i="5"/>
  <c r="V172" i="5"/>
  <c r="U172" i="5"/>
  <c r="T172" i="5"/>
  <c r="S172" i="5"/>
  <c r="R172" i="5"/>
  <c r="Q172" i="5"/>
  <c r="P172" i="5"/>
  <c r="O172" i="5" s="1"/>
  <c r="H172" i="5"/>
  <c r="AA171" i="5"/>
  <c r="Z171" i="5"/>
  <c r="Y171" i="5"/>
  <c r="W171" i="5"/>
  <c r="V171" i="5"/>
  <c r="U171" i="5"/>
  <c r="T171" i="5"/>
  <c r="S171" i="5"/>
  <c r="R171" i="5"/>
  <c r="Q171" i="5"/>
  <c r="P171" i="5"/>
  <c r="O171" i="5" s="1"/>
  <c r="H171" i="5"/>
  <c r="AA170" i="5"/>
  <c r="Z170" i="5"/>
  <c r="Y170" i="5"/>
  <c r="W170" i="5"/>
  <c r="V170" i="5"/>
  <c r="U170" i="5"/>
  <c r="T170" i="5"/>
  <c r="S170" i="5"/>
  <c r="R170" i="5"/>
  <c r="Q170" i="5"/>
  <c r="P170" i="5"/>
  <c r="O170" i="5" s="1"/>
  <c r="H170" i="5"/>
  <c r="AA169" i="5"/>
  <c r="Z169" i="5"/>
  <c r="Y169" i="5"/>
  <c r="X169" i="5"/>
  <c r="W169" i="5"/>
  <c r="V169" i="5"/>
  <c r="U169" i="5"/>
  <c r="S169" i="5"/>
  <c r="R169" i="5"/>
  <c r="Q169" i="5"/>
  <c r="P169" i="5"/>
  <c r="O169" i="5" s="1"/>
  <c r="H169" i="5"/>
  <c r="AA168" i="5"/>
  <c r="Z168" i="5"/>
  <c r="Y168" i="5"/>
  <c r="X168" i="5"/>
  <c r="W168" i="5"/>
  <c r="V168" i="5"/>
  <c r="U168" i="5"/>
  <c r="T168" i="5"/>
  <c r="S168" i="5"/>
  <c r="R168" i="5"/>
  <c r="Q168" i="5"/>
  <c r="P168" i="5"/>
  <c r="O168" i="5" s="1"/>
  <c r="AA167" i="5"/>
  <c r="Z167" i="5"/>
  <c r="Y167" i="5"/>
  <c r="X167" i="5"/>
  <c r="W167" i="5"/>
  <c r="V167" i="5"/>
  <c r="U167" i="5"/>
  <c r="S167" i="5"/>
  <c r="R167" i="5"/>
  <c r="Q167" i="5"/>
  <c r="P167" i="5"/>
  <c r="O167" i="5" s="1"/>
  <c r="H167" i="5"/>
  <c r="AA166" i="5"/>
  <c r="Z166" i="5"/>
  <c r="Y166" i="5"/>
  <c r="X166" i="5"/>
  <c r="W166" i="5"/>
  <c r="U166" i="5"/>
  <c r="T166" i="5"/>
  <c r="S166" i="5"/>
  <c r="R166" i="5"/>
  <c r="Q166" i="5"/>
  <c r="P166" i="5"/>
  <c r="O166" i="5" s="1"/>
  <c r="H166" i="5"/>
  <c r="AA165" i="5"/>
  <c r="Z165" i="5"/>
  <c r="Y165" i="5"/>
  <c r="X165" i="5"/>
  <c r="V165" i="5"/>
  <c r="U165" i="5"/>
  <c r="T165" i="5"/>
  <c r="S165" i="5"/>
  <c r="R165" i="5"/>
  <c r="Q165" i="5"/>
  <c r="P165" i="5"/>
  <c r="O165" i="5" s="1"/>
  <c r="H165" i="5"/>
  <c r="AA164" i="5"/>
  <c r="Z164" i="5"/>
  <c r="Y164" i="5"/>
  <c r="X164" i="5"/>
  <c r="V164" i="5"/>
  <c r="U164" i="5"/>
  <c r="T164" i="5"/>
  <c r="S164" i="5"/>
  <c r="R164" i="5"/>
  <c r="Q164" i="5"/>
  <c r="P164" i="5"/>
  <c r="O164" i="5" s="1"/>
  <c r="H164" i="5"/>
  <c r="AA163" i="5"/>
  <c r="Z163" i="5"/>
  <c r="Y163" i="5"/>
  <c r="X163" i="5"/>
  <c r="W163" i="5"/>
  <c r="V163" i="5"/>
  <c r="U163" i="5"/>
  <c r="S163" i="5"/>
  <c r="R163" i="5"/>
  <c r="Q163" i="5"/>
  <c r="P163" i="5"/>
  <c r="O163" i="5" s="1"/>
  <c r="H163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 s="1"/>
  <c r="AA161" i="5"/>
  <c r="Z161" i="5"/>
  <c r="Y161" i="5"/>
  <c r="X161" i="5"/>
  <c r="W161" i="5"/>
  <c r="U161" i="5"/>
  <c r="T161" i="5"/>
  <c r="S161" i="5"/>
  <c r="R161" i="5"/>
  <c r="Q161" i="5"/>
  <c r="P161" i="5"/>
  <c r="O161" i="5" s="1"/>
  <c r="H161" i="5"/>
  <c r="AA160" i="5"/>
  <c r="Z160" i="5"/>
  <c r="Y160" i="5"/>
  <c r="X160" i="5"/>
  <c r="W160" i="5"/>
  <c r="V160" i="5"/>
  <c r="U160" i="5"/>
  <c r="S160" i="5"/>
  <c r="R160" i="5"/>
  <c r="Q160" i="5"/>
  <c r="P160" i="5"/>
  <c r="O160" i="5" s="1"/>
  <c r="H160" i="5"/>
  <c r="AA159" i="5"/>
  <c r="Z159" i="5"/>
  <c r="Y159" i="5"/>
  <c r="X159" i="5"/>
  <c r="W159" i="5"/>
  <c r="U159" i="5"/>
  <c r="T159" i="5"/>
  <c r="S159" i="5"/>
  <c r="R159" i="5"/>
  <c r="Q159" i="5"/>
  <c r="P159" i="5"/>
  <c r="O159" i="5" s="1"/>
  <c r="H159" i="5"/>
  <c r="AA158" i="5"/>
  <c r="Z158" i="5"/>
  <c r="Y158" i="5"/>
  <c r="X158" i="5"/>
  <c r="W158" i="5"/>
  <c r="V158" i="5"/>
  <c r="U158" i="5"/>
  <c r="S158" i="5"/>
  <c r="R158" i="5"/>
  <c r="Q158" i="5"/>
  <c r="P158" i="5"/>
  <c r="O158" i="5" s="1"/>
  <c r="H158" i="5"/>
  <c r="AA157" i="5"/>
  <c r="Z157" i="5"/>
  <c r="Y157" i="5"/>
  <c r="X157" i="5"/>
  <c r="V157" i="5"/>
  <c r="U157" i="5"/>
  <c r="T157" i="5"/>
  <c r="S157" i="5"/>
  <c r="R157" i="5"/>
  <c r="Q157" i="5"/>
  <c r="P157" i="5"/>
  <c r="O157" i="5" s="1"/>
  <c r="H157" i="5"/>
  <c r="AA156" i="5"/>
  <c r="Z156" i="5"/>
  <c r="Y156" i="5"/>
  <c r="X156" i="5"/>
  <c r="V156" i="5"/>
  <c r="U156" i="5"/>
  <c r="T156" i="5"/>
  <c r="S156" i="5"/>
  <c r="R156" i="5"/>
  <c r="Q156" i="5"/>
  <c r="P156" i="5"/>
  <c r="O156" i="5" s="1"/>
  <c r="H156" i="5"/>
  <c r="AA155" i="5"/>
  <c r="Z155" i="5"/>
  <c r="Y155" i="5"/>
  <c r="X155" i="5"/>
  <c r="W155" i="5"/>
  <c r="V155" i="5"/>
  <c r="U155" i="5"/>
  <c r="S155" i="5"/>
  <c r="R155" i="5"/>
  <c r="Q155" i="5"/>
  <c r="P155" i="5"/>
  <c r="O155" i="5" s="1"/>
  <c r="H155" i="5"/>
  <c r="AA154" i="5"/>
  <c r="Z154" i="5"/>
  <c r="Y154" i="5"/>
  <c r="W154" i="5"/>
  <c r="V154" i="5"/>
  <c r="U154" i="5"/>
  <c r="T154" i="5"/>
  <c r="S154" i="5"/>
  <c r="R154" i="5"/>
  <c r="Q154" i="5"/>
  <c r="P154" i="5"/>
  <c r="O154" i="5" s="1"/>
  <c r="H154" i="5"/>
  <c r="AA153" i="5"/>
  <c r="Z153" i="5"/>
  <c r="Y153" i="5"/>
  <c r="W153" i="5"/>
  <c r="V153" i="5"/>
  <c r="U153" i="5"/>
  <c r="T153" i="5"/>
  <c r="S153" i="5"/>
  <c r="R153" i="5"/>
  <c r="Q153" i="5"/>
  <c r="P153" i="5"/>
  <c r="O153" i="5" s="1"/>
  <c r="H153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 s="1"/>
  <c r="AA151" i="5"/>
  <c r="Z151" i="5"/>
  <c r="Y151" i="5"/>
  <c r="X151" i="5"/>
  <c r="W151" i="5"/>
  <c r="V151" i="5"/>
  <c r="U151" i="5"/>
  <c r="S151" i="5"/>
  <c r="R151" i="5"/>
  <c r="Q151" i="5"/>
  <c r="P151" i="5"/>
  <c r="O151" i="5" s="1"/>
  <c r="H151" i="5"/>
  <c r="AA150" i="5"/>
  <c r="Z150" i="5"/>
  <c r="Y150" i="5"/>
  <c r="X150" i="5"/>
  <c r="W150" i="5"/>
  <c r="V150" i="5"/>
  <c r="U150" i="5"/>
  <c r="S150" i="5"/>
  <c r="R150" i="5"/>
  <c r="Q150" i="5"/>
  <c r="P150" i="5"/>
  <c r="O150" i="5" s="1"/>
  <c r="H150" i="5"/>
  <c r="AA149" i="5"/>
  <c r="Z149" i="5"/>
  <c r="Y149" i="5"/>
  <c r="X149" i="5"/>
  <c r="V149" i="5"/>
  <c r="U149" i="5"/>
  <c r="T149" i="5"/>
  <c r="S149" i="5"/>
  <c r="R149" i="5"/>
  <c r="Q149" i="5"/>
  <c r="P149" i="5"/>
  <c r="O149" i="5" s="1"/>
  <c r="H149" i="5"/>
  <c r="AA148" i="5"/>
  <c r="Z148" i="5"/>
  <c r="Y148" i="5"/>
  <c r="X148" i="5"/>
  <c r="V148" i="5"/>
  <c r="U148" i="5"/>
  <c r="T148" i="5"/>
  <c r="S148" i="5"/>
  <c r="R148" i="5"/>
  <c r="Q148" i="5"/>
  <c r="P148" i="5"/>
  <c r="O148" i="5" s="1"/>
  <c r="H148" i="5"/>
  <c r="AA147" i="5"/>
  <c r="Z147" i="5"/>
  <c r="Y147" i="5"/>
  <c r="X147" i="5"/>
  <c r="V147" i="5"/>
  <c r="U147" i="5"/>
  <c r="T147" i="5"/>
  <c r="S147" i="5"/>
  <c r="R147" i="5"/>
  <c r="Q147" i="5"/>
  <c r="P147" i="5"/>
  <c r="O147" i="5" s="1"/>
  <c r="W147" i="5" s="1"/>
  <c r="H147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 s="1"/>
  <c r="AA145" i="5"/>
  <c r="Z145" i="5"/>
  <c r="Y145" i="5"/>
  <c r="X145" i="5"/>
  <c r="W145" i="5"/>
  <c r="V145" i="5"/>
  <c r="U145" i="5"/>
  <c r="S145" i="5"/>
  <c r="R145" i="5"/>
  <c r="Q145" i="5"/>
  <c r="P145" i="5"/>
  <c r="O145" i="5" s="1"/>
  <c r="H145" i="5"/>
  <c r="AA144" i="5"/>
  <c r="Z144" i="5"/>
  <c r="Y144" i="5"/>
  <c r="X144" i="5"/>
  <c r="W144" i="5"/>
  <c r="U144" i="5"/>
  <c r="T144" i="5"/>
  <c r="S144" i="5"/>
  <c r="R144" i="5"/>
  <c r="Q144" i="5"/>
  <c r="P144" i="5"/>
  <c r="O144" i="5" s="1"/>
  <c r="H144" i="5"/>
  <c r="AA143" i="5"/>
  <c r="Z143" i="5"/>
  <c r="Y143" i="5"/>
  <c r="X143" i="5"/>
  <c r="V143" i="5"/>
  <c r="U143" i="5"/>
  <c r="T143" i="5"/>
  <c r="S143" i="5"/>
  <c r="R143" i="5"/>
  <c r="Q143" i="5"/>
  <c r="P143" i="5"/>
  <c r="O143" i="5" s="1"/>
  <c r="H143" i="5"/>
  <c r="AA142" i="5"/>
  <c r="Z142" i="5"/>
  <c r="Y142" i="5"/>
  <c r="X142" i="5"/>
  <c r="V142" i="5"/>
  <c r="U142" i="5"/>
  <c r="T142" i="5"/>
  <c r="S142" i="5"/>
  <c r="R142" i="5"/>
  <c r="Q142" i="5"/>
  <c r="P142" i="5"/>
  <c r="O142" i="5" s="1"/>
  <c r="H142" i="5"/>
  <c r="AA141" i="5"/>
  <c r="Z141" i="5"/>
  <c r="Y141" i="5"/>
  <c r="X141" i="5"/>
  <c r="V141" i="5"/>
  <c r="U141" i="5"/>
  <c r="T141" i="5"/>
  <c r="S141" i="5"/>
  <c r="R141" i="5"/>
  <c r="Q141" i="5"/>
  <c r="P141" i="5"/>
  <c r="O141" i="5" s="1"/>
  <c r="H141" i="5"/>
  <c r="AA140" i="5"/>
  <c r="Z140" i="5"/>
  <c r="Y140" i="5"/>
  <c r="X140" i="5"/>
  <c r="W140" i="5"/>
  <c r="V140" i="5"/>
  <c r="U140" i="5"/>
  <c r="S140" i="5"/>
  <c r="R140" i="5"/>
  <c r="Q140" i="5"/>
  <c r="P140" i="5"/>
  <c r="O140" i="5" s="1"/>
  <c r="H140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 s="1"/>
  <c r="AA138" i="5"/>
  <c r="Z138" i="5"/>
  <c r="Y138" i="5"/>
  <c r="X138" i="5"/>
  <c r="W138" i="5"/>
  <c r="V138" i="5"/>
  <c r="U138" i="5"/>
  <c r="S138" i="5"/>
  <c r="R138" i="5"/>
  <c r="Q138" i="5"/>
  <c r="P138" i="5"/>
  <c r="O138" i="5" s="1"/>
  <c r="H138" i="5"/>
  <c r="AA137" i="5"/>
  <c r="Z137" i="5"/>
  <c r="Y137" i="5"/>
  <c r="X137" i="5"/>
  <c r="W137" i="5"/>
  <c r="U137" i="5"/>
  <c r="T137" i="5"/>
  <c r="S137" i="5"/>
  <c r="R137" i="5"/>
  <c r="Q137" i="5"/>
  <c r="P137" i="5"/>
  <c r="O137" i="5" s="1"/>
  <c r="H137" i="5"/>
  <c r="AA136" i="5"/>
  <c r="Z136" i="5"/>
  <c r="Y136" i="5"/>
  <c r="X136" i="5"/>
  <c r="V136" i="5"/>
  <c r="U136" i="5"/>
  <c r="T136" i="5"/>
  <c r="S136" i="5"/>
  <c r="R136" i="5"/>
  <c r="Q136" i="5"/>
  <c r="P136" i="5"/>
  <c r="O136" i="5" s="1"/>
  <c r="H136" i="5"/>
  <c r="AA135" i="5"/>
  <c r="Z135" i="5"/>
  <c r="Y135" i="5"/>
  <c r="X135" i="5"/>
  <c r="V135" i="5"/>
  <c r="U135" i="5"/>
  <c r="T135" i="5"/>
  <c r="S135" i="5"/>
  <c r="R135" i="5"/>
  <c r="Q135" i="5"/>
  <c r="P135" i="5"/>
  <c r="O135" i="5" s="1"/>
  <c r="H135" i="5"/>
  <c r="AA134" i="5"/>
  <c r="Z134" i="5"/>
  <c r="Y134" i="5"/>
  <c r="X134" i="5"/>
  <c r="W134" i="5"/>
  <c r="V134" i="5"/>
  <c r="U134" i="5"/>
  <c r="S134" i="5"/>
  <c r="R134" i="5"/>
  <c r="Q134" i="5"/>
  <c r="P134" i="5"/>
  <c r="O134" i="5" s="1"/>
  <c r="H134" i="5"/>
  <c r="AA133" i="5"/>
  <c r="Z133" i="5"/>
  <c r="Y133" i="5"/>
  <c r="X133" i="5"/>
  <c r="V133" i="5"/>
  <c r="U133" i="5"/>
  <c r="T133" i="5"/>
  <c r="S133" i="5"/>
  <c r="R133" i="5"/>
  <c r="Q133" i="5"/>
  <c r="P133" i="5"/>
  <c r="O133" i="5" s="1"/>
  <c r="H133" i="5"/>
  <c r="AA132" i="5"/>
  <c r="Z132" i="5"/>
  <c r="Y132" i="5"/>
  <c r="X132" i="5"/>
  <c r="V132" i="5"/>
  <c r="U132" i="5"/>
  <c r="T132" i="5"/>
  <c r="S132" i="5"/>
  <c r="R132" i="5"/>
  <c r="Q132" i="5"/>
  <c r="P132" i="5"/>
  <c r="O132" i="5" s="1"/>
  <c r="H132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 s="1"/>
  <c r="AA130" i="5"/>
  <c r="Z130" i="5"/>
  <c r="Y130" i="5"/>
  <c r="X130" i="5"/>
  <c r="W130" i="5"/>
  <c r="V130" i="5"/>
  <c r="U130" i="5"/>
  <c r="S130" i="5"/>
  <c r="R130" i="5"/>
  <c r="Q130" i="5"/>
  <c r="P130" i="5"/>
  <c r="O130" i="5" s="1"/>
  <c r="H130" i="5"/>
  <c r="AA129" i="5"/>
  <c r="Z129" i="5"/>
  <c r="Y129" i="5"/>
  <c r="X129" i="5"/>
  <c r="W129" i="5"/>
  <c r="V129" i="5"/>
  <c r="U129" i="5"/>
  <c r="S129" i="5"/>
  <c r="R129" i="5"/>
  <c r="Q129" i="5"/>
  <c r="P129" i="5"/>
  <c r="O129" i="5" s="1"/>
  <c r="H129" i="5"/>
  <c r="AA128" i="5"/>
  <c r="Z128" i="5"/>
  <c r="Y128" i="5"/>
  <c r="X128" i="5"/>
  <c r="W128" i="5"/>
  <c r="U128" i="5"/>
  <c r="T128" i="5"/>
  <c r="S128" i="5"/>
  <c r="R128" i="5"/>
  <c r="Q128" i="5"/>
  <c r="P128" i="5"/>
  <c r="O128" i="5" s="1"/>
  <c r="H128" i="5"/>
  <c r="AA127" i="5"/>
  <c r="Z127" i="5"/>
  <c r="Y127" i="5"/>
  <c r="X127" i="5"/>
  <c r="V127" i="5"/>
  <c r="U127" i="5"/>
  <c r="T127" i="5"/>
  <c r="S127" i="5"/>
  <c r="R127" i="5"/>
  <c r="Q127" i="5"/>
  <c r="P127" i="5"/>
  <c r="O127" i="5" s="1"/>
  <c r="H127" i="5"/>
  <c r="AA126" i="5"/>
  <c r="Z126" i="5"/>
  <c r="Y126" i="5"/>
  <c r="X126" i="5"/>
  <c r="V126" i="5"/>
  <c r="U126" i="5"/>
  <c r="T126" i="5"/>
  <c r="S126" i="5"/>
  <c r="R126" i="5"/>
  <c r="Q126" i="5"/>
  <c r="P126" i="5"/>
  <c r="O126" i="5" s="1"/>
  <c r="H126" i="5"/>
  <c r="AA125" i="5"/>
  <c r="Z125" i="5"/>
  <c r="Y125" i="5"/>
  <c r="X125" i="5"/>
  <c r="V125" i="5"/>
  <c r="U125" i="5"/>
  <c r="T125" i="5"/>
  <c r="S125" i="5"/>
  <c r="R125" i="5"/>
  <c r="Q125" i="5"/>
  <c r="P125" i="5"/>
  <c r="O125" i="5" s="1"/>
  <c r="H125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 s="1"/>
  <c r="AA123" i="5"/>
  <c r="Z123" i="5"/>
  <c r="Y123" i="5"/>
  <c r="X123" i="5"/>
  <c r="W123" i="5"/>
  <c r="V123" i="5"/>
  <c r="U123" i="5"/>
  <c r="S123" i="5"/>
  <c r="R123" i="5"/>
  <c r="Q123" i="5"/>
  <c r="P123" i="5"/>
  <c r="O123" i="5" s="1"/>
  <c r="H123" i="5"/>
  <c r="AA122" i="5"/>
  <c r="Z122" i="5"/>
  <c r="Y122" i="5"/>
  <c r="X122" i="5"/>
  <c r="V122" i="5"/>
  <c r="U122" i="5"/>
  <c r="T122" i="5"/>
  <c r="S122" i="5"/>
  <c r="R122" i="5"/>
  <c r="Q122" i="5"/>
  <c r="P122" i="5"/>
  <c r="O122" i="5" s="1"/>
  <c r="H122" i="5"/>
  <c r="AA121" i="5"/>
  <c r="Z121" i="5"/>
  <c r="Y121" i="5"/>
  <c r="X121" i="5"/>
  <c r="V121" i="5"/>
  <c r="U121" i="5"/>
  <c r="T121" i="5"/>
  <c r="S121" i="5"/>
  <c r="R121" i="5"/>
  <c r="Q121" i="5"/>
  <c r="P121" i="5"/>
  <c r="O121" i="5" s="1"/>
  <c r="H121" i="5"/>
  <c r="AA120" i="5"/>
  <c r="Z120" i="5"/>
  <c r="Y120" i="5"/>
  <c r="X120" i="5"/>
  <c r="W120" i="5"/>
  <c r="U120" i="5"/>
  <c r="T120" i="5"/>
  <c r="S120" i="5"/>
  <c r="R120" i="5"/>
  <c r="Q120" i="5"/>
  <c r="P120" i="5"/>
  <c r="O120" i="5" s="1"/>
  <c r="H120" i="5"/>
  <c r="AA119" i="5"/>
  <c r="Z119" i="5"/>
  <c r="Y119" i="5"/>
  <c r="X119" i="5"/>
  <c r="V119" i="5"/>
  <c r="U119" i="5"/>
  <c r="T119" i="5"/>
  <c r="S119" i="5"/>
  <c r="R119" i="5"/>
  <c r="Q119" i="5"/>
  <c r="P119" i="5"/>
  <c r="O119" i="5" s="1"/>
  <c r="H119" i="5"/>
  <c r="AA118" i="5"/>
  <c r="Z118" i="5"/>
  <c r="Y118" i="5"/>
  <c r="X118" i="5"/>
  <c r="W118" i="5"/>
  <c r="V118" i="5"/>
  <c r="U118" i="5"/>
  <c r="S118" i="5"/>
  <c r="R118" i="5"/>
  <c r="Q118" i="5"/>
  <c r="P118" i="5"/>
  <c r="O118" i="5" s="1"/>
  <c r="H118" i="5"/>
  <c r="AA117" i="5"/>
  <c r="Z117" i="5"/>
  <c r="Y117" i="5"/>
  <c r="X117" i="5"/>
  <c r="V117" i="5"/>
  <c r="U117" i="5"/>
  <c r="T117" i="5"/>
  <c r="S117" i="5"/>
  <c r="R117" i="5"/>
  <c r="Q117" i="5"/>
  <c r="P117" i="5"/>
  <c r="O117" i="5" s="1"/>
  <c r="H117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 s="1"/>
  <c r="AA115" i="5"/>
  <c r="Z115" i="5"/>
  <c r="Y115" i="5"/>
  <c r="X115" i="5"/>
  <c r="V115" i="5"/>
  <c r="U115" i="5"/>
  <c r="T115" i="5"/>
  <c r="S115" i="5"/>
  <c r="R115" i="5"/>
  <c r="Q115" i="5"/>
  <c r="P115" i="5"/>
  <c r="O115" i="5" s="1"/>
  <c r="H115" i="5"/>
  <c r="AA114" i="5"/>
  <c r="Z114" i="5"/>
  <c r="Y114" i="5"/>
  <c r="X114" i="5"/>
  <c r="V114" i="5"/>
  <c r="U114" i="5"/>
  <c r="T114" i="5"/>
  <c r="S114" i="5"/>
  <c r="R114" i="5"/>
  <c r="Q114" i="5"/>
  <c r="P114" i="5"/>
  <c r="O114" i="5" s="1"/>
  <c r="H114" i="5"/>
  <c r="AA113" i="5"/>
  <c r="Z113" i="5"/>
  <c r="Y113" i="5"/>
  <c r="X113" i="5"/>
  <c r="W113" i="5"/>
  <c r="V113" i="5"/>
  <c r="U113" i="5"/>
  <c r="S113" i="5"/>
  <c r="R113" i="5"/>
  <c r="Q113" i="5"/>
  <c r="P113" i="5"/>
  <c r="O113" i="5" s="1"/>
  <c r="H113" i="5"/>
  <c r="AA112" i="5"/>
  <c r="Z112" i="5"/>
  <c r="Y112" i="5"/>
  <c r="X112" i="5"/>
  <c r="W112" i="5"/>
  <c r="U112" i="5"/>
  <c r="T112" i="5"/>
  <c r="S112" i="5"/>
  <c r="R112" i="5"/>
  <c r="Q112" i="5"/>
  <c r="P112" i="5"/>
  <c r="O112" i="5" s="1"/>
  <c r="H112" i="5"/>
  <c r="AA111" i="5"/>
  <c r="Z111" i="5"/>
  <c r="Y111" i="5"/>
  <c r="X111" i="5"/>
  <c r="W111" i="5"/>
  <c r="V111" i="5"/>
  <c r="U111" i="5"/>
  <c r="S111" i="5"/>
  <c r="R111" i="5"/>
  <c r="Q111" i="5"/>
  <c r="P111" i="5"/>
  <c r="O111" i="5" s="1"/>
  <c r="H111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 s="1"/>
  <c r="AA109" i="5"/>
  <c r="Z109" i="5"/>
  <c r="Y109" i="5"/>
  <c r="X109" i="5"/>
  <c r="W109" i="5"/>
  <c r="V109" i="5"/>
  <c r="U109" i="5"/>
  <c r="S109" i="5"/>
  <c r="R109" i="5"/>
  <c r="Q109" i="5"/>
  <c r="P109" i="5"/>
  <c r="O109" i="5" s="1"/>
  <c r="H109" i="5"/>
  <c r="AA108" i="5"/>
  <c r="Z108" i="5"/>
  <c r="Y108" i="5"/>
  <c r="X108" i="5"/>
  <c r="W108" i="5"/>
  <c r="U108" i="5"/>
  <c r="T108" i="5"/>
  <c r="S108" i="5"/>
  <c r="R108" i="5"/>
  <c r="Q108" i="5"/>
  <c r="P108" i="5"/>
  <c r="O108" i="5" s="1"/>
  <c r="H108" i="5"/>
  <c r="AA107" i="5"/>
  <c r="Z107" i="5"/>
  <c r="Y107" i="5"/>
  <c r="X107" i="5"/>
  <c r="V107" i="5"/>
  <c r="U107" i="5"/>
  <c r="T107" i="5"/>
  <c r="S107" i="5"/>
  <c r="R107" i="5"/>
  <c r="Q107" i="5"/>
  <c r="P107" i="5"/>
  <c r="O107" i="5" s="1"/>
  <c r="H107" i="5"/>
  <c r="AA106" i="5"/>
  <c r="Z106" i="5"/>
  <c r="Y106" i="5"/>
  <c r="X106" i="5"/>
  <c r="V106" i="5"/>
  <c r="U106" i="5"/>
  <c r="T106" i="5"/>
  <c r="S106" i="5"/>
  <c r="R106" i="5"/>
  <c r="Q106" i="5"/>
  <c r="P106" i="5"/>
  <c r="O106" i="5" s="1"/>
  <c r="H106" i="5"/>
  <c r="AA105" i="5"/>
  <c r="Z105" i="5"/>
  <c r="Y105" i="5"/>
  <c r="X105" i="5"/>
  <c r="V105" i="5"/>
  <c r="U105" i="5"/>
  <c r="T105" i="5"/>
  <c r="S105" i="5"/>
  <c r="R105" i="5"/>
  <c r="Q105" i="5"/>
  <c r="P105" i="5"/>
  <c r="O105" i="5" s="1"/>
  <c r="H105" i="5"/>
  <c r="AA104" i="5"/>
  <c r="Z104" i="5"/>
  <c r="Y104" i="5"/>
  <c r="X104" i="5"/>
  <c r="W104" i="5"/>
  <c r="V104" i="5"/>
  <c r="U104" i="5"/>
  <c r="S104" i="5"/>
  <c r="R104" i="5"/>
  <c r="Q104" i="5"/>
  <c r="P104" i="5"/>
  <c r="O104" i="5" s="1"/>
  <c r="H104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 s="1"/>
  <c r="AA102" i="5"/>
  <c r="Z102" i="5"/>
  <c r="Y102" i="5"/>
  <c r="X102" i="5"/>
  <c r="W102" i="5"/>
  <c r="V102" i="5"/>
  <c r="U102" i="5"/>
  <c r="S102" i="5"/>
  <c r="R102" i="5"/>
  <c r="Q102" i="5"/>
  <c r="P102" i="5"/>
  <c r="O102" i="5" s="1"/>
  <c r="H102" i="5"/>
  <c r="AA101" i="5"/>
  <c r="Z101" i="5"/>
  <c r="Y101" i="5"/>
  <c r="W101" i="5"/>
  <c r="U101" i="5"/>
  <c r="T101" i="5"/>
  <c r="S101" i="5"/>
  <c r="R101" i="5"/>
  <c r="Q101" i="5"/>
  <c r="P101" i="5"/>
  <c r="O101" i="5" s="1"/>
  <c r="H101" i="5"/>
  <c r="AA100" i="5"/>
  <c r="Z100" i="5"/>
  <c r="Y100" i="5"/>
  <c r="X100" i="5"/>
  <c r="V100" i="5"/>
  <c r="U100" i="5"/>
  <c r="T100" i="5"/>
  <c r="S100" i="5"/>
  <c r="R100" i="5"/>
  <c r="Q100" i="5"/>
  <c r="P100" i="5"/>
  <c r="O100" i="5" s="1"/>
  <c r="H100" i="5"/>
  <c r="AA96" i="5"/>
  <c r="Z96" i="5"/>
  <c r="Y96" i="5"/>
  <c r="V96" i="5"/>
  <c r="U96" i="5"/>
  <c r="T96" i="5"/>
  <c r="S96" i="5"/>
  <c r="R96" i="5"/>
  <c r="Q96" i="5"/>
  <c r="P96" i="5"/>
  <c r="O96" i="5" s="1"/>
  <c r="H96" i="5"/>
  <c r="AA95" i="5"/>
  <c r="Z95" i="5"/>
  <c r="Y95" i="5"/>
  <c r="X95" i="5"/>
  <c r="V95" i="5"/>
  <c r="U95" i="5"/>
  <c r="S95" i="5"/>
  <c r="R95" i="5"/>
  <c r="Q95" i="5"/>
  <c r="P95" i="5"/>
  <c r="O95" i="5" s="1"/>
  <c r="W95" i="5" s="1"/>
  <c r="H95" i="5"/>
  <c r="AA94" i="5"/>
  <c r="Z94" i="5"/>
  <c r="Y94" i="5"/>
  <c r="X94" i="5"/>
  <c r="V94" i="5"/>
  <c r="U94" i="5"/>
  <c r="S94" i="5"/>
  <c r="R94" i="5"/>
  <c r="Q94" i="5"/>
  <c r="P94" i="5"/>
  <c r="O94" i="5" s="1"/>
  <c r="H94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 s="1"/>
  <c r="AA92" i="5"/>
  <c r="Z92" i="5"/>
  <c r="Y92" i="5"/>
  <c r="X92" i="5"/>
  <c r="V92" i="5"/>
  <c r="U92" i="5"/>
  <c r="S92" i="5"/>
  <c r="R92" i="5"/>
  <c r="Q92" i="5"/>
  <c r="P92" i="5"/>
  <c r="O92" i="5" s="1"/>
  <c r="H92" i="5"/>
  <c r="AA91" i="5"/>
  <c r="Z91" i="5"/>
  <c r="X91" i="5"/>
  <c r="W91" i="5"/>
  <c r="V91" i="5"/>
  <c r="U91" i="5"/>
  <c r="S91" i="5"/>
  <c r="R91" i="5"/>
  <c r="Q91" i="5"/>
  <c r="P91" i="5"/>
  <c r="O91" i="5" s="1"/>
  <c r="H91" i="5"/>
  <c r="AA90" i="5"/>
  <c r="Z90" i="5"/>
  <c r="Y90" i="5"/>
  <c r="X90" i="5"/>
  <c r="W90" i="5"/>
  <c r="V90" i="5"/>
  <c r="U90" i="5"/>
  <c r="S90" i="5"/>
  <c r="R90" i="5"/>
  <c r="Q90" i="5"/>
  <c r="P90" i="5"/>
  <c r="O90" i="5" s="1"/>
  <c r="H90" i="5"/>
  <c r="AA89" i="5"/>
  <c r="Z89" i="5"/>
  <c r="Y89" i="5"/>
  <c r="X89" i="5"/>
  <c r="U89" i="5"/>
  <c r="T89" i="5"/>
  <c r="S89" i="5"/>
  <c r="R89" i="5"/>
  <c r="Q89" i="5"/>
  <c r="P89" i="5"/>
  <c r="O89" i="5" s="1"/>
  <c r="H89" i="5"/>
  <c r="AA88" i="5"/>
  <c r="Z88" i="5"/>
  <c r="Y88" i="5"/>
  <c r="X88" i="5"/>
  <c r="V88" i="5"/>
  <c r="U88" i="5"/>
  <c r="T88" i="5"/>
  <c r="S88" i="5"/>
  <c r="R88" i="5"/>
  <c r="Q88" i="5"/>
  <c r="P88" i="5"/>
  <c r="O88" i="5" s="1"/>
  <c r="H88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 s="1"/>
  <c r="AA86" i="5"/>
  <c r="Z86" i="5"/>
  <c r="Y86" i="5"/>
  <c r="X86" i="5"/>
  <c r="W86" i="5"/>
  <c r="U86" i="5"/>
  <c r="S86" i="5"/>
  <c r="R86" i="5"/>
  <c r="Q86" i="5"/>
  <c r="P86" i="5"/>
  <c r="O86" i="5" s="1"/>
  <c r="H86" i="5"/>
  <c r="AA85" i="5"/>
  <c r="Z85" i="5"/>
  <c r="Y85" i="5"/>
  <c r="X85" i="5"/>
  <c r="V85" i="5"/>
  <c r="U85" i="5"/>
  <c r="T85" i="5"/>
  <c r="S85" i="5"/>
  <c r="R85" i="5"/>
  <c r="Q85" i="5"/>
  <c r="P85" i="5"/>
  <c r="O85" i="5" s="1"/>
  <c r="H85" i="5"/>
  <c r="AA84" i="5"/>
  <c r="Z84" i="5"/>
  <c r="Y84" i="5"/>
  <c r="V84" i="5"/>
  <c r="U84" i="5"/>
  <c r="T84" i="5"/>
  <c r="S84" i="5"/>
  <c r="R84" i="5"/>
  <c r="Q84" i="5"/>
  <c r="P84" i="5"/>
  <c r="O84" i="5" s="1"/>
  <c r="H84" i="5"/>
  <c r="AA80" i="5"/>
  <c r="Z80" i="5"/>
  <c r="Y80" i="5"/>
  <c r="V80" i="5"/>
  <c r="U80" i="5"/>
  <c r="T80" i="5"/>
  <c r="S80" i="5"/>
  <c r="R80" i="5"/>
  <c r="Q80" i="5"/>
  <c r="P80" i="5"/>
  <c r="O80" i="5" s="1"/>
  <c r="H80" i="5"/>
  <c r="AA79" i="5"/>
  <c r="Z79" i="5"/>
  <c r="Y79" i="5"/>
  <c r="W79" i="5"/>
  <c r="V79" i="5"/>
  <c r="T79" i="5"/>
  <c r="S79" i="5"/>
  <c r="R79" i="5"/>
  <c r="Q79" i="5"/>
  <c r="P79" i="5"/>
  <c r="O79" i="5" s="1"/>
  <c r="X79" i="5" s="1"/>
  <c r="H79" i="5"/>
  <c r="AA78" i="5"/>
  <c r="Z78" i="5"/>
  <c r="Y78" i="5"/>
  <c r="X78" i="5"/>
  <c r="W78" i="5"/>
  <c r="V78" i="5"/>
  <c r="U78" i="5"/>
  <c r="S78" i="5"/>
  <c r="R78" i="5"/>
  <c r="Q78" i="5"/>
  <c r="P78" i="5"/>
  <c r="O78" i="5" s="1"/>
  <c r="H78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 s="1"/>
  <c r="AA76" i="5"/>
  <c r="Z76" i="5"/>
  <c r="Y76" i="5"/>
  <c r="V76" i="5"/>
  <c r="U76" i="5"/>
  <c r="T76" i="5"/>
  <c r="S76" i="5"/>
  <c r="R76" i="5"/>
  <c r="Q76" i="5"/>
  <c r="P76" i="5"/>
  <c r="O76" i="5" s="1"/>
  <c r="H76" i="5"/>
  <c r="AA75" i="5"/>
  <c r="Z75" i="5"/>
  <c r="Y75" i="5"/>
  <c r="V75" i="5"/>
  <c r="U75" i="5"/>
  <c r="T75" i="5"/>
  <c r="S75" i="5"/>
  <c r="R75" i="5"/>
  <c r="Q75" i="5"/>
  <c r="P75" i="5"/>
  <c r="O75" i="5" s="1"/>
  <c r="H75" i="5"/>
  <c r="AA74" i="5"/>
  <c r="Z74" i="5"/>
  <c r="Y74" i="5"/>
  <c r="X74" i="5"/>
  <c r="W74" i="5"/>
  <c r="U74" i="5"/>
  <c r="S74" i="5"/>
  <c r="R74" i="5"/>
  <c r="Q74" i="5"/>
  <c r="P74" i="5"/>
  <c r="O74" i="5" s="1"/>
  <c r="H74" i="5"/>
  <c r="AA73" i="5"/>
  <c r="Z73" i="5"/>
  <c r="Y73" i="5"/>
  <c r="X73" i="5"/>
  <c r="W73" i="5"/>
  <c r="V73" i="5"/>
  <c r="S73" i="5"/>
  <c r="R73" i="5"/>
  <c r="Q73" i="5"/>
  <c r="P73" i="5"/>
  <c r="O73" i="5" s="1"/>
  <c r="T73" i="5" s="1"/>
  <c r="H73" i="5"/>
  <c r="AA72" i="5"/>
  <c r="Z72" i="5"/>
  <c r="Y72" i="5"/>
  <c r="X72" i="5"/>
  <c r="V72" i="5"/>
  <c r="U72" i="5"/>
  <c r="S72" i="5"/>
  <c r="R72" i="5"/>
  <c r="Q72" i="5"/>
  <c r="P72" i="5"/>
  <c r="O72" i="5" s="1"/>
  <c r="H72" i="5"/>
  <c r="AA71" i="5"/>
  <c r="Z71" i="5"/>
  <c r="Y71" i="5"/>
  <c r="X71" i="5"/>
  <c r="V71" i="5"/>
  <c r="U71" i="5"/>
  <c r="T71" i="5"/>
  <c r="S71" i="5"/>
  <c r="R71" i="5"/>
  <c r="Q71" i="5"/>
  <c r="P71" i="5"/>
  <c r="O71" i="5" s="1"/>
  <c r="H71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 s="1"/>
  <c r="AA69" i="5"/>
  <c r="Z69" i="5"/>
  <c r="Y69" i="5"/>
  <c r="X69" i="5"/>
  <c r="W69" i="5"/>
  <c r="V69" i="5"/>
  <c r="U69" i="5"/>
  <c r="S69" i="5"/>
  <c r="R69" i="5"/>
  <c r="Q69" i="5"/>
  <c r="P69" i="5"/>
  <c r="O69" i="5" s="1"/>
  <c r="H69" i="5"/>
  <c r="AA68" i="5"/>
  <c r="Z68" i="5"/>
  <c r="Y68" i="5"/>
  <c r="X68" i="5"/>
  <c r="W68" i="5"/>
  <c r="V68" i="5"/>
  <c r="S68" i="5"/>
  <c r="R68" i="5"/>
  <c r="Q68" i="5"/>
  <c r="P68" i="5"/>
  <c r="O68" i="5" s="1"/>
  <c r="H68" i="5"/>
  <c r="AA67" i="5"/>
  <c r="Z67" i="5"/>
  <c r="X67" i="5"/>
  <c r="V67" i="5"/>
  <c r="U67" i="5"/>
  <c r="T67" i="5"/>
  <c r="S67" i="5"/>
  <c r="R67" i="5"/>
  <c r="Q67" i="5"/>
  <c r="P67" i="5"/>
  <c r="O67" i="5" s="1"/>
  <c r="H67" i="5"/>
  <c r="AA66" i="5"/>
  <c r="Z66" i="5"/>
  <c r="X66" i="5"/>
  <c r="V66" i="5"/>
  <c r="U66" i="5"/>
  <c r="T66" i="5"/>
  <c r="S66" i="5"/>
  <c r="R66" i="5"/>
  <c r="Q66" i="5"/>
  <c r="P66" i="5"/>
  <c r="O66" i="5" s="1"/>
  <c r="Y66" i="5" s="1"/>
  <c r="H66" i="5"/>
  <c r="AA65" i="5"/>
  <c r="Z65" i="5"/>
  <c r="X65" i="5"/>
  <c r="W65" i="5"/>
  <c r="V65" i="5"/>
  <c r="U65" i="5"/>
  <c r="S65" i="5"/>
  <c r="R65" i="5"/>
  <c r="Q65" i="5"/>
  <c r="P65" i="5"/>
  <c r="O65" i="5" s="1"/>
  <c r="H65" i="5"/>
  <c r="AA64" i="5"/>
  <c r="Z64" i="5"/>
  <c r="Y64" i="5"/>
  <c r="X64" i="5"/>
  <c r="V64" i="5"/>
  <c r="U64" i="5"/>
  <c r="T64" i="5"/>
  <c r="S64" i="5"/>
  <c r="R64" i="5"/>
  <c r="Q64" i="5"/>
  <c r="P64" i="5"/>
  <c r="O64" i="5" s="1"/>
  <c r="H64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 s="1"/>
  <c r="AA62" i="5"/>
  <c r="Z62" i="5"/>
  <c r="Y62" i="5"/>
  <c r="X62" i="5"/>
  <c r="V62" i="5"/>
  <c r="U62" i="5"/>
  <c r="S62" i="5"/>
  <c r="R62" i="5"/>
  <c r="Q62" i="5"/>
  <c r="P62" i="5"/>
  <c r="O62" i="5" s="1"/>
  <c r="H62" i="5"/>
  <c r="AA61" i="5"/>
  <c r="Z61" i="5"/>
  <c r="Y61" i="5"/>
  <c r="X61" i="5"/>
  <c r="V61" i="5"/>
  <c r="U61" i="5"/>
  <c r="T61" i="5"/>
  <c r="S61" i="5"/>
  <c r="R61" i="5"/>
  <c r="Q61" i="5"/>
  <c r="P61" i="5"/>
  <c r="O61" i="5" s="1"/>
  <c r="H61" i="5"/>
  <c r="AA60" i="5"/>
  <c r="Z60" i="5"/>
  <c r="Y60" i="5"/>
  <c r="V60" i="5"/>
  <c r="U60" i="5"/>
  <c r="T60" i="5"/>
  <c r="S60" i="5"/>
  <c r="R60" i="5"/>
  <c r="Q60" i="5"/>
  <c r="P60" i="5"/>
  <c r="O60" i="5" s="1"/>
  <c r="H60" i="5"/>
  <c r="AA59" i="5"/>
  <c r="Z59" i="5"/>
  <c r="Y59" i="5"/>
  <c r="X59" i="5"/>
  <c r="V59" i="5"/>
  <c r="U59" i="5"/>
  <c r="T59" i="5"/>
  <c r="S59" i="5"/>
  <c r="R59" i="5"/>
  <c r="Q59" i="5"/>
  <c r="P59" i="5"/>
  <c r="O59" i="5" s="1"/>
  <c r="H59" i="5"/>
  <c r="AA58" i="5"/>
  <c r="Z58" i="5"/>
  <c r="Y58" i="5"/>
  <c r="X58" i="5"/>
  <c r="W58" i="5"/>
  <c r="T58" i="5"/>
  <c r="S58" i="5"/>
  <c r="R58" i="5"/>
  <c r="Q58" i="5"/>
  <c r="P58" i="5"/>
  <c r="O58" i="5" s="1"/>
  <c r="V58" i="5" s="1"/>
  <c r="H58" i="5"/>
  <c r="AA57" i="5"/>
  <c r="Z57" i="5"/>
  <c r="Y57" i="5"/>
  <c r="X57" i="5"/>
  <c r="W57" i="5"/>
  <c r="V57" i="5"/>
  <c r="U57" i="5"/>
  <c r="S57" i="5"/>
  <c r="R57" i="5"/>
  <c r="Q57" i="5"/>
  <c r="P57" i="5"/>
  <c r="O57" i="5" s="1"/>
  <c r="H57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 s="1"/>
  <c r="AA55" i="5"/>
  <c r="Z55" i="5"/>
  <c r="Y55" i="5"/>
  <c r="X55" i="5"/>
  <c r="V55" i="5"/>
  <c r="U55" i="5"/>
  <c r="S55" i="5"/>
  <c r="R55" i="5"/>
  <c r="Q55" i="5"/>
  <c r="P55" i="5"/>
  <c r="O55" i="5" s="1"/>
  <c r="H55" i="5"/>
  <c r="AA54" i="5"/>
  <c r="Z54" i="5"/>
  <c r="Y54" i="5"/>
  <c r="X54" i="5"/>
  <c r="V54" i="5"/>
  <c r="T54" i="5"/>
  <c r="S54" i="5"/>
  <c r="R54" i="5"/>
  <c r="Q54" i="5"/>
  <c r="P54" i="5"/>
  <c r="O54" i="5" s="1"/>
  <c r="H54" i="5"/>
  <c r="AA53" i="5"/>
  <c r="Z53" i="5"/>
  <c r="Y53" i="5"/>
  <c r="V53" i="5"/>
  <c r="U53" i="5"/>
  <c r="T53" i="5"/>
  <c r="S53" i="5"/>
  <c r="R53" i="5"/>
  <c r="Q53" i="5"/>
  <c r="P53" i="5"/>
  <c r="O53" i="5" s="1"/>
  <c r="H53" i="5"/>
  <c r="AA49" i="5"/>
  <c r="Z49" i="5"/>
  <c r="X49" i="5"/>
  <c r="V49" i="5"/>
  <c r="U49" i="5"/>
  <c r="T49" i="5"/>
  <c r="S49" i="5"/>
  <c r="R49" i="5"/>
  <c r="Q49" i="5"/>
  <c r="P49" i="5"/>
  <c r="O49" i="5" s="1"/>
  <c r="H49" i="5"/>
  <c r="AA48" i="5"/>
  <c r="Z48" i="5"/>
  <c r="Y48" i="5"/>
  <c r="X48" i="5"/>
  <c r="W48" i="5"/>
  <c r="V48" i="5"/>
  <c r="U48" i="5"/>
  <c r="S48" i="5"/>
  <c r="R48" i="5"/>
  <c r="Q48" i="5"/>
  <c r="P48" i="5"/>
  <c r="O48" i="5" s="1"/>
  <c r="H48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 s="1"/>
  <c r="AA46" i="5"/>
  <c r="Z46" i="5"/>
  <c r="Y46" i="5"/>
  <c r="X46" i="5"/>
  <c r="W46" i="5"/>
  <c r="V46" i="5"/>
  <c r="S46" i="5"/>
  <c r="R46" i="5"/>
  <c r="Q46" i="5"/>
  <c r="P46" i="5"/>
  <c r="O46" i="5" s="1"/>
  <c r="H46" i="5"/>
  <c r="AA45" i="5"/>
  <c r="Z45" i="5"/>
  <c r="Y45" i="5"/>
  <c r="X45" i="5"/>
  <c r="V45" i="5"/>
  <c r="U45" i="5"/>
  <c r="T45" i="5"/>
  <c r="S45" i="5"/>
  <c r="R45" i="5"/>
  <c r="Q45" i="5"/>
  <c r="P45" i="5"/>
  <c r="O45" i="5" s="1"/>
  <c r="H45" i="5"/>
  <c r="AA44" i="5"/>
  <c r="Z44" i="5"/>
  <c r="Y44" i="5"/>
  <c r="X44" i="5"/>
  <c r="V44" i="5"/>
  <c r="U44" i="5"/>
  <c r="S44" i="5"/>
  <c r="R44" i="5"/>
  <c r="Q44" i="5"/>
  <c r="P44" i="5"/>
  <c r="O44" i="5" s="1"/>
  <c r="H44" i="5"/>
  <c r="AA43" i="5"/>
  <c r="Z43" i="5"/>
  <c r="Y43" i="5"/>
  <c r="X43" i="5"/>
  <c r="U43" i="5"/>
  <c r="T43" i="5"/>
  <c r="S43" i="5"/>
  <c r="R43" i="5"/>
  <c r="Q43" i="5"/>
  <c r="P43" i="5"/>
  <c r="O43" i="5" s="1"/>
  <c r="H43" i="5"/>
  <c r="AA42" i="5"/>
  <c r="Z42" i="5"/>
  <c r="Y42" i="5"/>
  <c r="X42" i="5"/>
  <c r="V42" i="5"/>
  <c r="U42" i="5"/>
  <c r="S42" i="5"/>
  <c r="R42" i="5"/>
  <c r="Q42" i="5"/>
  <c r="P42" i="5"/>
  <c r="O42" i="5" s="1"/>
  <c r="H42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 s="1"/>
  <c r="AA40" i="5"/>
  <c r="Z40" i="5"/>
  <c r="Y40" i="5"/>
  <c r="X40" i="5"/>
  <c r="W40" i="5"/>
  <c r="V40" i="5"/>
  <c r="S40" i="5"/>
  <c r="R40" i="5"/>
  <c r="Q40" i="5"/>
  <c r="P40" i="5"/>
  <c r="O40" i="5" s="1"/>
  <c r="H40" i="5"/>
  <c r="AA38" i="5"/>
  <c r="Z38" i="5"/>
  <c r="Y38" i="5"/>
  <c r="X38" i="5"/>
  <c r="V38" i="5"/>
  <c r="U38" i="5"/>
  <c r="T38" i="5"/>
  <c r="S38" i="5"/>
  <c r="R38" i="5"/>
  <c r="Q38" i="5"/>
  <c r="P38" i="5"/>
  <c r="O38" i="5" s="1"/>
  <c r="H38" i="5"/>
  <c r="AA37" i="5"/>
  <c r="Z37" i="5"/>
  <c r="Y37" i="5"/>
  <c r="V37" i="5"/>
  <c r="U37" i="5"/>
  <c r="T37" i="5"/>
  <c r="S37" i="5"/>
  <c r="R37" i="5"/>
  <c r="Q37" i="5"/>
  <c r="P37" i="5"/>
  <c r="O37" i="5" s="1"/>
  <c r="H37" i="5"/>
  <c r="AA36" i="5"/>
  <c r="Z36" i="5"/>
  <c r="Y36" i="5"/>
  <c r="X36" i="5"/>
  <c r="W36" i="5"/>
  <c r="V36" i="5"/>
  <c r="U36" i="5"/>
  <c r="S36" i="5"/>
  <c r="R36" i="5"/>
  <c r="Q36" i="5"/>
  <c r="P36" i="5"/>
  <c r="O36" i="5" s="1"/>
  <c r="H36" i="5"/>
  <c r="AA35" i="5"/>
  <c r="Z35" i="5"/>
  <c r="X35" i="5"/>
  <c r="W35" i="5"/>
  <c r="V35" i="5"/>
  <c r="U35" i="5"/>
  <c r="S35" i="5"/>
  <c r="R35" i="5"/>
  <c r="Q35" i="5"/>
  <c r="P35" i="5"/>
  <c r="O35" i="5" s="1"/>
  <c r="H35" i="5"/>
  <c r="AA34" i="5"/>
  <c r="Z34" i="5"/>
  <c r="Y34" i="5"/>
  <c r="X34" i="5"/>
  <c r="V34" i="5"/>
  <c r="U34" i="5"/>
  <c r="T34" i="5"/>
  <c r="S34" i="5"/>
  <c r="R34" i="5"/>
  <c r="Q34" i="5"/>
  <c r="P34" i="5"/>
  <c r="O34" i="5" s="1"/>
  <c r="H34" i="5"/>
  <c r="AA33" i="5"/>
  <c r="Z33" i="5"/>
  <c r="Y33" i="5"/>
  <c r="V33" i="5"/>
  <c r="U33" i="5"/>
  <c r="T33" i="5"/>
  <c r="S33" i="5"/>
  <c r="R33" i="5"/>
  <c r="Q33" i="5"/>
  <c r="P33" i="5"/>
  <c r="O33" i="5" s="1"/>
  <c r="H33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 s="1"/>
  <c r="AA31" i="5"/>
  <c r="Z31" i="5"/>
  <c r="Y31" i="5"/>
  <c r="X31" i="5"/>
  <c r="W31" i="5"/>
  <c r="U31" i="5"/>
  <c r="S31" i="5"/>
  <c r="R31" i="5"/>
  <c r="Q31" i="5"/>
  <c r="P31" i="5"/>
  <c r="O31" i="5" s="1"/>
  <c r="H31" i="5"/>
  <c r="AA30" i="5"/>
  <c r="Z30" i="5"/>
  <c r="Y30" i="5"/>
  <c r="X30" i="5"/>
  <c r="U30" i="5"/>
  <c r="T30" i="5"/>
  <c r="S30" i="5"/>
  <c r="R30" i="5"/>
  <c r="Q30" i="5"/>
  <c r="P30" i="5"/>
  <c r="O30" i="5" s="1"/>
  <c r="H30" i="5"/>
  <c r="AA29" i="5"/>
  <c r="Z29" i="5"/>
  <c r="Y29" i="5"/>
  <c r="W29" i="5"/>
  <c r="V29" i="5"/>
  <c r="U29" i="5"/>
  <c r="T29" i="5"/>
  <c r="S29" i="5"/>
  <c r="R29" i="5"/>
  <c r="Q29" i="5"/>
  <c r="P29" i="5"/>
  <c r="O29" i="5" s="1"/>
  <c r="H29" i="5"/>
  <c r="AA28" i="5"/>
  <c r="Z28" i="5"/>
  <c r="Y28" i="5"/>
  <c r="W28" i="5"/>
  <c r="V28" i="5"/>
  <c r="U28" i="5"/>
  <c r="S28" i="5"/>
  <c r="R28" i="5"/>
  <c r="Q28" i="5"/>
  <c r="P28" i="5"/>
  <c r="O28" i="5" s="1"/>
  <c r="H28" i="5"/>
  <c r="AA27" i="5"/>
  <c r="Z27" i="5"/>
  <c r="Y27" i="5"/>
  <c r="W27" i="5"/>
  <c r="V27" i="5"/>
  <c r="U27" i="5"/>
  <c r="S27" i="5"/>
  <c r="R27" i="5"/>
  <c r="Q27" i="5"/>
  <c r="P27" i="5"/>
  <c r="O27" i="5" s="1"/>
  <c r="H27" i="5"/>
  <c r="AA26" i="5"/>
  <c r="Z26" i="5"/>
  <c r="Y26" i="5"/>
  <c r="V26" i="5"/>
  <c r="U26" i="5"/>
  <c r="T26" i="5"/>
  <c r="S26" i="5"/>
  <c r="R26" i="5"/>
  <c r="Q26" i="5"/>
  <c r="P26" i="5"/>
  <c r="O26" i="5" s="1"/>
  <c r="H26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 s="1"/>
  <c r="AA14" i="5"/>
  <c r="Z14" i="5"/>
  <c r="Y14" i="5"/>
  <c r="X14" i="5"/>
  <c r="W14" i="5"/>
  <c r="V14" i="5"/>
  <c r="T14" i="5"/>
  <c r="S14" i="5"/>
  <c r="R14" i="5"/>
  <c r="Q14" i="5"/>
  <c r="P14" i="5"/>
  <c r="O14" i="5"/>
  <c r="AA13" i="5"/>
  <c r="Z13" i="5"/>
  <c r="Y13" i="5"/>
  <c r="X13" i="5"/>
  <c r="W13" i="5"/>
  <c r="V13" i="5"/>
  <c r="T13" i="5"/>
  <c r="S13" i="5"/>
  <c r="R13" i="5"/>
  <c r="Q13" i="5"/>
  <c r="P13" i="5"/>
  <c r="O13" i="5"/>
  <c r="AA12" i="5"/>
  <c r="Z12" i="5"/>
  <c r="Y12" i="5"/>
  <c r="V12" i="5"/>
  <c r="U12" i="5"/>
  <c r="T12" i="5"/>
  <c r="S12" i="5"/>
  <c r="R12" i="5"/>
  <c r="Q12" i="5"/>
  <c r="P12" i="5"/>
  <c r="O12" i="5" s="1"/>
  <c r="X12" i="5" s="1"/>
  <c r="H12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 s="1"/>
  <c r="AA6" i="5"/>
  <c r="Z6" i="5"/>
  <c r="Y6" i="5"/>
  <c r="X6" i="5"/>
  <c r="W6" i="5"/>
  <c r="V6" i="5"/>
  <c r="U6" i="5"/>
  <c r="T6" i="5"/>
  <c r="S6" i="5"/>
  <c r="R6" i="5"/>
  <c r="Q6" i="5"/>
  <c r="P6" i="5"/>
  <c r="O6" i="5" s="1"/>
  <c r="H6" i="5"/>
  <c r="AA58" i="4"/>
  <c r="Z58" i="4"/>
  <c r="Y58" i="4"/>
  <c r="X58" i="4"/>
  <c r="W58" i="4"/>
  <c r="V58" i="4"/>
  <c r="U58" i="4"/>
  <c r="S58" i="4"/>
  <c r="R58" i="4"/>
  <c r="Q58" i="4"/>
  <c r="P58" i="4"/>
  <c r="O58" i="4"/>
  <c r="AA57" i="4"/>
  <c r="Z57" i="4"/>
  <c r="Y57" i="4"/>
  <c r="X57" i="4"/>
  <c r="W57" i="4"/>
  <c r="V57" i="4"/>
  <c r="U57" i="4"/>
  <c r="S57" i="4"/>
  <c r="R57" i="4"/>
  <c r="Q57" i="4"/>
  <c r="P57" i="4"/>
  <c r="O57" i="4"/>
  <c r="AA56" i="4"/>
  <c r="Z56" i="4"/>
  <c r="Y56" i="4"/>
  <c r="X56" i="4"/>
  <c r="V56" i="4"/>
  <c r="U56" i="4"/>
  <c r="T56" i="4"/>
  <c r="S56" i="4"/>
  <c r="R56" i="4"/>
  <c r="Q56" i="4"/>
  <c r="H56" i="4"/>
  <c r="AA55" i="4"/>
  <c r="Z55" i="4"/>
  <c r="Y55" i="4"/>
  <c r="X55" i="4"/>
  <c r="V55" i="4"/>
  <c r="U55" i="4"/>
  <c r="T55" i="4"/>
  <c r="S55" i="4"/>
  <c r="R55" i="4"/>
  <c r="Q55" i="4"/>
  <c r="P55" i="4"/>
  <c r="H55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 s="1"/>
  <c r="AA53" i="4"/>
  <c r="Z53" i="4"/>
  <c r="Y53" i="4"/>
  <c r="X53" i="4"/>
  <c r="W53" i="4"/>
  <c r="V53" i="4"/>
  <c r="U53" i="4"/>
  <c r="T53" i="4"/>
  <c r="S53" i="4"/>
  <c r="R53" i="4"/>
  <c r="Q53" i="4"/>
  <c r="P53" i="4"/>
  <c r="O53" i="4" s="1"/>
  <c r="H53" i="4"/>
  <c r="AA45" i="4"/>
  <c r="Z45" i="4"/>
  <c r="Y45" i="4"/>
  <c r="X45" i="4"/>
  <c r="W45" i="4"/>
  <c r="V45" i="4"/>
  <c r="U45" i="4"/>
  <c r="S45" i="4"/>
  <c r="R45" i="4"/>
  <c r="Q45" i="4"/>
  <c r="P45" i="4"/>
  <c r="O45" i="4"/>
  <c r="AA44" i="4"/>
  <c r="Z44" i="4"/>
  <c r="Y44" i="4"/>
  <c r="X44" i="4"/>
  <c r="W44" i="4"/>
  <c r="V44" i="4"/>
  <c r="U44" i="4"/>
  <c r="S44" i="4"/>
  <c r="R44" i="4"/>
  <c r="Q44" i="4"/>
  <c r="P44" i="4"/>
  <c r="O44" i="4"/>
  <c r="AA43" i="4"/>
  <c r="Z43" i="4"/>
  <c r="Y43" i="4"/>
  <c r="X43" i="4"/>
  <c r="W43" i="4"/>
  <c r="U43" i="4"/>
  <c r="T43" i="4"/>
  <c r="S43" i="4"/>
  <c r="R43" i="4"/>
  <c r="Q43" i="4"/>
  <c r="H43" i="4"/>
  <c r="AA42" i="4"/>
  <c r="Z42" i="4"/>
  <c r="Y42" i="4"/>
  <c r="X42" i="4"/>
  <c r="W42" i="4"/>
  <c r="U42" i="4"/>
  <c r="T42" i="4"/>
  <c r="S42" i="4"/>
  <c r="R42" i="4"/>
  <c r="Q42" i="4"/>
  <c r="H42" i="4"/>
  <c r="P41" i="4"/>
  <c r="O41" i="4" s="1"/>
  <c r="AA35" i="4"/>
  <c r="Z35" i="4"/>
  <c r="Y35" i="4"/>
  <c r="X35" i="4"/>
  <c r="W35" i="4"/>
  <c r="V35" i="4"/>
  <c r="U35" i="4"/>
  <c r="S35" i="4"/>
  <c r="R35" i="4"/>
  <c r="Q35" i="4"/>
  <c r="P35" i="4"/>
  <c r="O35" i="4"/>
  <c r="AA34" i="4"/>
  <c r="Z34" i="4"/>
  <c r="Y34" i="4"/>
  <c r="X34" i="4"/>
  <c r="W34" i="4"/>
  <c r="V34" i="4"/>
  <c r="U34" i="4"/>
  <c r="S34" i="4"/>
  <c r="R34" i="4"/>
  <c r="Q34" i="4"/>
  <c r="P34" i="4"/>
  <c r="O34" i="4"/>
  <c r="AA33" i="4"/>
  <c r="Z33" i="4"/>
  <c r="Y33" i="4"/>
  <c r="X33" i="4"/>
  <c r="W33" i="4"/>
  <c r="U33" i="4"/>
  <c r="T33" i="4"/>
  <c r="S33" i="4"/>
  <c r="R33" i="4"/>
  <c r="Q33" i="4"/>
  <c r="H33" i="4"/>
  <c r="AA32" i="4"/>
  <c r="Z32" i="4"/>
  <c r="Y32" i="4"/>
  <c r="X32" i="4"/>
  <c r="W32" i="4"/>
  <c r="U32" i="4"/>
  <c r="T32" i="4"/>
  <c r="S32" i="4"/>
  <c r="R32" i="4"/>
  <c r="Q32" i="4"/>
  <c r="H32" i="4"/>
  <c r="P31" i="4"/>
  <c r="O31" i="4" s="1"/>
  <c r="AA30" i="4"/>
  <c r="Z30" i="4"/>
  <c r="Y30" i="4"/>
  <c r="X30" i="4"/>
  <c r="W30" i="4"/>
  <c r="V30" i="4"/>
  <c r="U30" i="4"/>
  <c r="T30" i="4"/>
  <c r="S30" i="4"/>
  <c r="R30" i="4"/>
  <c r="Q30" i="4"/>
  <c r="P30" i="4"/>
  <c r="O30" i="4" s="1"/>
  <c r="H30" i="4"/>
  <c r="AA20" i="4"/>
  <c r="Z20" i="4"/>
  <c r="Y20" i="4"/>
  <c r="V20" i="4"/>
  <c r="U20" i="4"/>
  <c r="T20" i="4"/>
  <c r="S20" i="4"/>
  <c r="R20" i="4"/>
  <c r="Q20" i="4"/>
  <c r="P20" i="4"/>
  <c r="O20" i="4" s="1"/>
  <c r="X20" i="4" s="1"/>
  <c r="H20" i="4"/>
  <c r="AA19" i="4"/>
  <c r="Z19" i="4"/>
  <c r="Y19" i="4"/>
  <c r="W19" i="4"/>
  <c r="V19" i="4"/>
  <c r="U19" i="4"/>
  <c r="T19" i="4"/>
  <c r="S19" i="4"/>
  <c r="R19" i="4"/>
  <c r="Q19" i="4"/>
  <c r="P19" i="4"/>
  <c r="O19" i="4" s="1"/>
  <c r="H19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 s="1"/>
  <c r="AA17" i="4"/>
  <c r="Z17" i="4"/>
  <c r="Y17" i="4"/>
  <c r="V17" i="4"/>
  <c r="U17" i="4"/>
  <c r="T17" i="4"/>
  <c r="S17" i="4"/>
  <c r="R17" i="4"/>
  <c r="Q17" i="4"/>
  <c r="P17" i="4"/>
  <c r="O17" i="4" s="1"/>
  <c r="X17" i="4" s="1"/>
  <c r="H17" i="4"/>
  <c r="AA16" i="4"/>
  <c r="Z16" i="4"/>
  <c r="Y16" i="4"/>
  <c r="W16" i="4"/>
  <c r="V16" i="4"/>
  <c r="U16" i="4"/>
  <c r="T16" i="4"/>
  <c r="S16" i="4"/>
  <c r="R16" i="4"/>
  <c r="Q16" i="4"/>
  <c r="P16" i="4"/>
  <c r="O16" i="4" s="1"/>
  <c r="H16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 s="1"/>
  <c r="AA14" i="4"/>
  <c r="Z14" i="4"/>
  <c r="Y14" i="4"/>
  <c r="X14" i="4"/>
  <c r="V14" i="4"/>
  <c r="U14" i="4"/>
  <c r="T14" i="4"/>
  <c r="S14" i="4"/>
  <c r="R14" i="4"/>
  <c r="Q14" i="4"/>
  <c r="P14" i="4"/>
  <c r="O14" i="4" s="1"/>
  <c r="H14" i="4"/>
  <c r="AA13" i="4"/>
  <c r="Z13" i="4"/>
  <c r="Y13" i="4"/>
  <c r="X13" i="4"/>
  <c r="V13" i="4"/>
  <c r="U13" i="4"/>
  <c r="T13" i="4"/>
  <c r="S13" i="4"/>
  <c r="R13" i="4"/>
  <c r="Q13" i="4"/>
  <c r="P13" i="4"/>
  <c r="O13" i="4" s="1"/>
  <c r="H13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 s="1"/>
  <c r="AA11" i="4"/>
  <c r="Z11" i="4"/>
  <c r="Y11" i="4"/>
  <c r="X11" i="4"/>
  <c r="V11" i="4"/>
  <c r="U11" i="4"/>
  <c r="T11" i="4"/>
  <c r="S11" i="4"/>
  <c r="R11" i="4"/>
  <c r="Q11" i="4"/>
  <c r="P11" i="4"/>
  <c r="O11" i="4" s="1"/>
  <c r="H11" i="4"/>
  <c r="AA10" i="4"/>
  <c r="Z10" i="4"/>
  <c r="Y10" i="4"/>
  <c r="X10" i="4"/>
  <c r="V10" i="4"/>
  <c r="U10" i="4"/>
  <c r="T10" i="4"/>
  <c r="S10" i="4"/>
  <c r="R10" i="4"/>
  <c r="Q10" i="4"/>
  <c r="P10" i="4"/>
  <c r="O10" i="4" s="1"/>
  <c r="H10" i="4"/>
  <c r="AA9" i="4"/>
  <c r="Z9" i="4"/>
  <c r="Y9" i="4"/>
  <c r="X9" i="4"/>
  <c r="W9" i="4"/>
  <c r="V9" i="4"/>
  <c r="U9" i="4"/>
  <c r="T9" i="4"/>
  <c r="S9" i="4"/>
  <c r="R9" i="4"/>
  <c r="Q9" i="4"/>
  <c r="P9" i="4"/>
  <c r="O9" i="4" s="1"/>
  <c r="T431" i="5" l="1"/>
  <c r="U437" i="5"/>
  <c r="W453" i="5"/>
  <c r="W457" i="5"/>
  <c r="T459" i="5"/>
  <c r="T461" i="5"/>
  <c r="T429" i="5"/>
  <c r="T455" i="5"/>
  <c r="G62" i="4"/>
  <c r="K61" i="4"/>
  <c r="P61" i="4" s="1"/>
  <c r="V89" i="5"/>
  <c r="P781" i="5"/>
  <c r="U806" i="5"/>
  <c r="K48" i="4"/>
  <c r="P48" i="4" s="1"/>
  <c r="G67" i="4"/>
  <c r="H67" i="4" s="1"/>
  <c r="T67" i="4" s="1"/>
  <c r="O88" i="4"/>
  <c r="W88" i="4" s="1"/>
  <c r="U782" i="5"/>
  <c r="O47" i="4"/>
  <c r="G49" i="4"/>
  <c r="H49" i="4" s="1"/>
  <c r="O95" i="4"/>
  <c r="X53" i="5"/>
  <c r="V74" i="5"/>
  <c r="Y91" i="5"/>
  <c r="X96" i="5"/>
  <c r="O101" i="4"/>
  <c r="X101" i="4" s="1"/>
  <c r="T422" i="5"/>
  <c r="T424" i="5"/>
  <c r="W436" i="5"/>
  <c r="T440" i="5"/>
  <c r="W442" i="5"/>
  <c r="W444" i="5"/>
  <c r="W462" i="5"/>
  <c r="O80" i="4"/>
  <c r="X80" i="4" s="1"/>
  <c r="P102" i="4"/>
  <c r="T94" i="5"/>
  <c r="X80" i="5"/>
  <c r="K71" i="4"/>
  <c r="P71" i="4" s="1"/>
  <c r="X101" i="5"/>
  <c r="O115" i="4"/>
  <c r="X115" i="4" s="1"/>
  <c r="U794" i="5"/>
  <c r="P70" i="4"/>
  <c r="O94" i="4"/>
  <c r="T92" i="5"/>
  <c r="V86" i="5"/>
  <c r="P805" i="5"/>
  <c r="U812" i="5"/>
  <c r="U818" i="5"/>
  <c r="U824" i="5"/>
  <c r="U830" i="5"/>
  <c r="U836" i="5"/>
  <c r="G13" i="5"/>
  <c r="G14" i="5" s="1"/>
  <c r="H14" i="5" s="1"/>
  <c r="U14" i="5" s="1"/>
  <c r="V39" i="5"/>
  <c r="X84" i="5"/>
  <c r="O611" i="5"/>
  <c r="W611" i="5" s="1"/>
  <c r="P721" i="5"/>
  <c r="V735" i="5"/>
  <c r="T62" i="5"/>
  <c r="T68" i="5"/>
  <c r="X75" i="5"/>
  <c r="X60" i="5"/>
  <c r="Y67" i="5"/>
  <c r="T72" i="5"/>
  <c r="X76" i="5"/>
  <c r="Y65" i="5"/>
  <c r="W117" i="5"/>
  <c r="W122" i="5"/>
  <c r="W535" i="5"/>
  <c r="W631" i="5"/>
  <c r="O761" i="5"/>
  <c r="X761" i="5" s="1"/>
  <c r="G762" i="5"/>
  <c r="H762" i="5" s="1"/>
  <c r="V762" i="5" s="1"/>
  <c r="P793" i="5"/>
  <c r="O729" i="5"/>
  <c r="T138" i="5"/>
  <c r="W330" i="5"/>
  <c r="P835" i="5"/>
  <c r="G20" i="5"/>
  <c r="H20" i="5" s="1"/>
  <c r="W19" i="5"/>
  <c r="Y49" i="5"/>
  <c r="W468" i="5"/>
  <c r="T470" i="5"/>
  <c r="W544" i="5"/>
  <c r="O550" i="5"/>
  <c r="W550" i="5" s="1"/>
  <c r="W42" i="5"/>
  <c r="W55" i="5"/>
  <c r="W54" i="5"/>
  <c r="W88" i="5"/>
  <c r="T90" i="5"/>
  <c r="W226" i="5"/>
  <c r="T40" i="5"/>
  <c r="T46" i="5"/>
  <c r="T44" i="5"/>
  <c r="Y35" i="5"/>
  <c r="V43" i="5"/>
  <c r="X37" i="5"/>
  <c r="W71" i="5"/>
  <c r="W75" i="5"/>
  <c r="T86" i="5"/>
  <c r="W303" i="5"/>
  <c r="T305" i="5"/>
  <c r="T307" i="5"/>
  <c r="W374" i="5"/>
  <c r="W515" i="5"/>
  <c r="P569" i="5"/>
  <c r="K570" i="5"/>
  <c r="P570" i="5" s="1"/>
  <c r="P626" i="5"/>
  <c r="O640" i="5"/>
  <c r="G642" i="5"/>
  <c r="G643" i="5" s="1"/>
  <c r="H643" i="5" s="1"/>
  <c r="T643" i="5" s="1"/>
  <c r="W673" i="5"/>
  <c r="O676" i="5"/>
  <c r="V676" i="5" s="1"/>
  <c r="O709" i="5"/>
  <c r="O733" i="5"/>
  <c r="W733" i="5" s="1"/>
  <c r="U770" i="5"/>
  <c r="U800" i="5"/>
  <c r="X18" i="5"/>
  <c r="W683" i="5"/>
  <c r="P640" i="5"/>
  <c r="G674" i="5"/>
  <c r="H674" i="5" s="1"/>
  <c r="W674" i="5" s="1"/>
  <c r="G675" i="5"/>
  <c r="H675" i="5" s="1"/>
  <c r="V675" i="5" s="1"/>
  <c r="T27" i="5"/>
  <c r="X33" i="5"/>
  <c r="T42" i="5"/>
  <c r="W44" i="5"/>
  <c r="W194" i="5"/>
  <c r="U197" i="5"/>
  <c r="W273" i="5"/>
  <c r="P574" i="5"/>
  <c r="O701" i="5"/>
  <c r="V701" i="5" s="1"/>
  <c r="O724" i="5"/>
  <c r="W724" i="5" s="1"/>
  <c r="U788" i="5"/>
  <c r="W26" i="5"/>
  <c r="V31" i="5"/>
  <c r="W30" i="5"/>
  <c r="T28" i="5"/>
  <c r="T57" i="5"/>
  <c r="W59" i="5"/>
  <c r="W61" i="5"/>
  <c r="V112" i="5"/>
  <c r="T113" i="5"/>
  <c r="W132" i="5"/>
  <c r="W135" i="5"/>
  <c r="T199" i="5"/>
  <c r="Y236" i="5"/>
  <c r="X261" i="5"/>
  <c r="T284" i="5"/>
  <c r="W288" i="5"/>
  <c r="W391" i="5"/>
  <c r="W510" i="5"/>
  <c r="O524" i="5"/>
  <c r="X525" i="5"/>
  <c r="W529" i="5"/>
  <c r="W539" i="5"/>
  <c r="W549" i="5"/>
  <c r="P589" i="5"/>
  <c r="K590" i="5"/>
  <c r="P590" i="5" s="1"/>
  <c r="O630" i="5"/>
  <c r="W630" i="5" s="1"/>
  <c r="P631" i="5"/>
  <c r="W728" i="5"/>
  <c r="T167" i="5"/>
  <c r="W299" i="5"/>
  <c r="W359" i="5"/>
  <c r="W361" i="5"/>
  <c r="W366" i="5"/>
  <c r="W413" i="5"/>
  <c r="U415" i="5"/>
  <c r="U478" i="5"/>
  <c r="P524" i="5"/>
  <c r="O569" i="5"/>
  <c r="W569" i="5" s="1"/>
  <c r="H571" i="5"/>
  <c r="T571" i="5" s="1"/>
  <c r="O574" i="5"/>
  <c r="W574" i="5" s="1"/>
  <c r="W580" i="5"/>
  <c r="H622" i="5"/>
  <c r="T622" i="5" s="1"/>
  <c r="G684" i="5"/>
  <c r="H684" i="5" s="1"/>
  <c r="O716" i="5"/>
  <c r="V716" i="5" s="1"/>
  <c r="P787" i="5"/>
  <c r="P799" i="5"/>
  <c r="W231" i="5"/>
  <c r="T484" i="5"/>
  <c r="G741" i="5"/>
  <c r="H741" i="5" s="1"/>
  <c r="P769" i="5"/>
  <c r="U776" i="5"/>
  <c r="X153" i="5"/>
  <c r="W156" i="5"/>
  <c r="Y187" i="5"/>
  <c r="U212" i="5"/>
  <c r="T241" i="5"/>
  <c r="T248" i="5"/>
  <c r="W350" i="5"/>
  <c r="T352" i="5"/>
  <c r="W354" i="5"/>
  <c r="P605" i="5"/>
  <c r="W610" i="5"/>
  <c r="O679" i="5"/>
  <c r="O686" i="5"/>
  <c r="V686" i="5" s="1"/>
  <c r="G690" i="5"/>
  <c r="H690" i="5" s="1"/>
  <c r="W713" i="5"/>
  <c r="O721" i="5"/>
  <c r="O739" i="5"/>
  <c r="X26" i="5"/>
  <c r="X28" i="5"/>
  <c r="T65" i="5"/>
  <c r="T74" i="5"/>
  <c r="T36" i="5"/>
  <c r="W38" i="5"/>
  <c r="U40" i="5"/>
  <c r="W66" i="5"/>
  <c r="W67" i="5"/>
  <c r="W94" i="5"/>
  <c r="T95" i="5"/>
  <c r="U240" i="5"/>
  <c r="W274" i="5"/>
  <c r="W346" i="5"/>
  <c r="W96" i="5"/>
  <c r="W126" i="5"/>
  <c r="T55" i="5"/>
  <c r="W62" i="5"/>
  <c r="U73" i="5"/>
  <c r="T91" i="5"/>
  <c r="T192" i="5"/>
  <c r="T434" i="5"/>
  <c r="U465" i="5"/>
  <c r="P490" i="5"/>
  <c r="P495" i="5"/>
  <c r="P500" i="5"/>
  <c r="P505" i="5"/>
  <c r="P510" i="5"/>
  <c r="P515" i="5"/>
  <c r="P530" i="5"/>
  <c r="P594" i="5"/>
  <c r="O600" i="5"/>
  <c r="Y600" i="5" s="1"/>
  <c r="W626" i="5"/>
  <c r="P660" i="5"/>
  <c r="O661" i="5"/>
  <c r="W661" i="5" s="1"/>
  <c r="G758" i="5"/>
  <c r="H758" i="5" s="1"/>
  <c r="V758" i="5" s="1"/>
  <c r="W105" i="5"/>
  <c r="W114" i="5"/>
  <c r="T123" i="5"/>
  <c r="W127" i="5"/>
  <c r="V128" i="5"/>
  <c r="V137" i="5"/>
  <c r="W141" i="5"/>
  <c r="T150" i="5"/>
  <c r="T158" i="5"/>
  <c r="X170" i="5"/>
  <c r="W173" i="5"/>
  <c r="T182" i="5"/>
  <c r="U183" i="5"/>
  <c r="T210" i="5"/>
  <c r="T222" i="5"/>
  <c r="Y223" i="5"/>
  <c r="T228" i="5"/>
  <c r="T233" i="5"/>
  <c r="X255" i="5"/>
  <c r="V256" i="5"/>
  <c r="T266" i="5"/>
  <c r="T290" i="5"/>
  <c r="W294" i="5"/>
  <c r="W295" i="5"/>
  <c r="U301" i="5"/>
  <c r="W304" i="5"/>
  <c r="W318" i="5"/>
  <c r="W342" i="5"/>
  <c r="W344" i="5"/>
  <c r="X371" i="5"/>
  <c r="T373" i="5"/>
  <c r="Y398" i="5"/>
  <c r="T400" i="5"/>
  <c r="U401" i="5"/>
  <c r="T402" i="5"/>
  <c r="W534" i="5"/>
  <c r="O555" i="5"/>
  <c r="W555" i="5" s="1"/>
  <c r="O589" i="5"/>
  <c r="W589" i="5" s="1"/>
  <c r="T613" i="5"/>
  <c r="W620" i="5"/>
  <c r="W703" i="5"/>
  <c r="O719" i="5"/>
  <c r="V720" i="5"/>
  <c r="P733" i="5"/>
  <c r="O734" i="5"/>
  <c r="O757" i="5"/>
  <c r="X757" i="5" s="1"/>
  <c r="V760" i="5"/>
  <c r="P775" i="5"/>
  <c r="P811" i="5"/>
  <c r="P823" i="5"/>
  <c r="W107" i="5"/>
  <c r="W143" i="5"/>
  <c r="V159" i="5"/>
  <c r="V174" i="5"/>
  <c r="T175" i="5"/>
  <c r="T184" i="5"/>
  <c r="W196" i="5"/>
  <c r="U205" i="5"/>
  <c r="T220" i="5"/>
  <c r="T237" i="5"/>
  <c r="T257" i="5"/>
  <c r="T276" i="5"/>
  <c r="T368" i="5"/>
  <c r="T446" i="5"/>
  <c r="O699" i="5"/>
  <c r="V700" i="5"/>
  <c r="P734" i="5"/>
  <c r="T111" i="5"/>
  <c r="V120" i="5"/>
  <c r="V144" i="5"/>
  <c r="W165" i="5"/>
  <c r="V166" i="5"/>
  <c r="V176" i="5"/>
  <c r="W190" i="5"/>
  <c r="U227" i="5"/>
  <c r="W244" i="5"/>
  <c r="T282" i="5"/>
  <c r="W289" i="5"/>
  <c r="W300" i="5"/>
  <c r="W314" i="5"/>
  <c r="T317" i="5"/>
  <c r="W331" i="5"/>
  <c r="T334" i="5"/>
  <c r="W340" i="5"/>
  <c r="W382" i="5"/>
  <c r="W408" i="5"/>
  <c r="U409" i="5"/>
  <c r="W530" i="5"/>
  <c r="P535" i="5"/>
  <c r="W554" i="5"/>
  <c r="W615" i="5"/>
  <c r="H627" i="5"/>
  <c r="T627" i="5" s="1"/>
  <c r="W693" i="5"/>
  <c r="G725" i="5"/>
  <c r="H725" i="5" s="1"/>
  <c r="V725" i="5" s="1"/>
  <c r="O726" i="5"/>
  <c r="V726" i="5" s="1"/>
  <c r="P817" i="5"/>
  <c r="P829" i="5"/>
  <c r="U20" i="5"/>
  <c r="G21" i="5"/>
  <c r="H21" i="5" s="1"/>
  <c r="U21" i="5" s="1"/>
  <c r="X11" i="5"/>
  <c r="W12" i="5"/>
  <c r="H118" i="4"/>
  <c r="T118" i="4" s="1"/>
  <c r="G119" i="4"/>
  <c r="H119" i="4" s="1"/>
  <c r="T119" i="4" s="1"/>
  <c r="G120" i="4"/>
  <c r="H120" i="4" s="1"/>
  <c r="T120" i="4" s="1"/>
  <c r="W102" i="4"/>
  <c r="X94" i="4"/>
  <c r="P115" i="4"/>
  <c r="K117" i="4"/>
  <c r="W95" i="4"/>
  <c r="K116" i="4"/>
  <c r="G91" i="4"/>
  <c r="H91" i="4" s="1"/>
  <c r="T91" i="4" s="1"/>
  <c r="G92" i="4"/>
  <c r="H92" i="4" s="1"/>
  <c r="T92" i="4" s="1"/>
  <c r="H90" i="4"/>
  <c r="T90" i="4" s="1"/>
  <c r="G98" i="4"/>
  <c r="H98" i="4" s="1"/>
  <c r="T98" i="4" s="1"/>
  <c r="H97" i="4"/>
  <c r="T97" i="4" s="1"/>
  <c r="G99" i="4"/>
  <c r="H99" i="4" s="1"/>
  <c r="T99" i="4" s="1"/>
  <c r="O87" i="4"/>
  <c r="X87" i="4" s="1"/>
  <c r="P94" i="4"/>
  <c r="K96" i="4"/>
  <c r="P87" i="4"/>
  <c r="K89" i="4"/>
  <c r="G105" i="4"/>
  <c r="H105" i="4" s="1"/>
  <c r="T105" i="4" s="1"/>
  <c r="G106" i="4"/>
  <c r="H106" i="4" s="1"/>
  <c r="T106" i="4" s="1"/>
  <c r="H104" i="4"/>
  <c r="T104" i="4" s="1"/>
  <c r="P101" i="4"/>
  <c r="K103" i="4"/>
  <c r="H83" i="4"/>
  <c r="T83" i="4" s="1"/>
  <c r="G84" i="4"/>
  <c r="H84" i="4" s="1"/>
  <c r="T84" i="4" s="1"/>
  <c r="G85" i="4"/>
  <c r="H85" i="4" s="1"/>
  <c r="T85" i="4" s="1"/>
  <c r="P80" i="4"/>
  <c r="K82" i="4"/>
  <c r="K81" i="4"/>
  <c r="O75" i="4"/>
  <c r="W75" i="4" s="1"/>
  <c r="K76" i="4"/>
  <c r="P76" i="4" s="1"/>
  <c r="P65" i="4"/>
  <c r="O108" i="4"/>
  <c r="G112" i="4"/>
  <c r="H112" i="4" s="1"/>
  <c r="T112" i="4" s="1"/>
  <c r="H111" i="4"/>
  <c r="T111" i="4" s="1"/>
  <c r="G113" i="4"/>
  <c r="H113" i="4" s="1"/>
  <c r="T113" i="4" s="1"/>
  <c r="P108" i="4"/>
  <c r="K110" i="4"/>
  <c r="U26" i="4"/>
  <c r="V47" i="4"/>
  <c r="G77" i="4"/>
  <c r="H72" i="4"/>
  <c r="T72" i="4" s="1"/>
  <c r="G73" i="4"/>
  <c r="H73" i="4" s="1"/>
  <c r="T73" i="4" s="1"/>
  <c r="O71" i="4"/>
  <c r="W71" i="4" s="1"/>
  <c r="O70" i="4"/>
  <c r="W70" i="4" s="1"/>
  <c r="G68" i="4"/>
  <c r="H68" i="4" s="1"/>
  <c r="T68" i="4" s="1"/>
  <c r="O66" i="4"/>
  <c r="W66" i="4" s="1"/>
  <c r="O65" i="4"/>
  <c r="W65" i="4" s="1"/>
  <c r="H62" i="4"/>
  <c r="T62" i="4" s="1"/>
  <c r="G63" i="4"/>
  <c r="H63" i="4" s="1"/>
  <c r="T63" i="4" s="1"/>
  <c r="O61" i="4"/>
  <c r="W61" i="4" s="1"/>
  <c r="O60" i="4"/>
  <c r="W60" i="4" s="1"/>
  <c r="K38" i="4"/>
  <c r="P38" i="4" s="1"/>
  <c r="T49" i="4"/>
  <c r="O48" i="4"/>
  <c r="V48" i="4" s="1"/>
  <c r="O37" i="4"/>
  <c r="V37" i="4" s="1"/>
  <c r="G39" i="4"/>
  <c r="X24" i="4"/>
  <c r="G27" i="4"/>
  <c r="H27" i="4" s="1"/>
  <c r="U27" i="4" s="1"/>
  <c r="P25" i="4"/>
  <c r="O25" i="4" s="1"/>
  <c r="W25" i="4" s="1"/>
  <c r="W11" i="4"/>
  <c r="W20" i="4"/>
  <c r="W17" i="4"/>
  <c r="O55" i="4"/>
  <c r="W55" i="4" s="1"/>
  <c r="K56" i="4"/>
  <c r="O56" i="4" s="1"/>
  <c r="W56" i="4" s="1"/>
  <c r="S130" i="4"/>
  <c r="S132" i="4" s="1"/>
  <c r="G57" i="4"/>
  <c r="G58" i="4" s="1"/>
  <c r="H58" i="4" s="1"/>
  <c r="T58" i="4" s="1"/>
  <c r="W10" i="4"/>
  <c r="W14" i="4"/>
  <c r="AA130" i="4"/>
  <c r="AA132" i="4" s="1"/>
  <c r="Y130" i="4"/>
  <c r="Y132" i="4" s="1"/>
  <c r="X16" i="4"/>
  <c r="Z130" i="4"/>
  <c r="Z132" i="4" s="1"/>
  <c r="W13" i="4"/>
  <c r="X19" i="4"/>
  <c r="W37" i="5"/>
  <c r="U46" i="5"/>
  <c r="W53" i="5"/>
  <c r="U58" i="5"/>
  <c r="W45" i="5"/>
  <c r="T104" i="5"/>
  <c r="W119" i="5"/>
  <c r="T134" i="5"/>
  <c r="T140" i="5"/>
  <c r="W149" i="5"/>
  <c r="T155" i="5"/>
  <c r="W164" i="5"/>
  <c r="W172" i="5"/>
  <c r="Y180" i="5"/>
  <c r="T181" i="5"/>
  <c r="W189" i="5"/>
  <c r="T198" i="5"/>
  <c r="T204" i="5"/>
  <c r="T213" i="5"/>
  <c r="U219" i="5"/>
  <c r="W239" i="5"/>
  <c r="U281" i="5"/>
  <c r="W286" i="5"/>
  <c r="T297" i="5"/>
  <c r="X29" i="5"/>
  <c r="V30" i="5"/>
  <c r="W33" i="5"/>
  <c r="U54" i="5"/>
  <c r="T69" i="5"/>
  <c r="U79" i="5"/>
  <c r="W92" i="5"/>
  <c r="W100" i="5"/>
  <c r="W106" i="5"/>
  <c r="V108" i="5"/>
  <c r="W115" i="5"/>
  <c r="W121" i="5"/>
  <c r="T130" i="5"/>
  <c r="W136" i="5"/>
  <c r="W142" i="5"/>
  <c r="T145" i="5"/>
  <c r="T151" i="5"/>
  <c r="W157" i="5"/>
  <c r="T160" i="5"/>
  <c r="T169" i="5"/>
  <c r="T177" i="5"/>
  <c r="W186" i="5"/>
  <c r="U191" i="5"/>
  <c r="X201" i="5"/>
  <c r="T206" i="5"/>
  <c r="X208" i="5"/>
  <c r="T211" i="5"/>
  <c r="T216" i="5"/>
  <c r="W224" i="5"/>
  <c r="W225" i="5"/>
  <c r="T232" i="5"/>
  <c r="T243" i="5"/>
  <c r="V259" i="5"/>
  <c r="U275" i="5"/>
  <c r="W34" i="5"/>
  <c r="T35" i="5"/>
  <c r="W43" i="5"/>
  <c r="T48" i="5"/>
  <c r="W60" i="5"/>
  <c r="U68" i="5"/>
  <c r="W76" i="5"/>
  <c r="T78" i="5"/>
  <c r="W80" i="5"/>
  <c r="W84" i="5"/>
  <c r="W89" i="5"/>
  <c r="V101" i="5"/>
  <c r="T102" i="5"/>
  <c r="T109" i="5"/>
  <c r="T129" i="5"/>
  <c r="X154" i="5"/>
  <c r="X171" i="5"/>
  <c r="T188" i="5"/>
  <c r="W195" i="5"/>
  <c r="T203" i="5"/>
  <c r="Z209" i="5"/>
  <c r="W218" i="5"/>
  <c r="W238" i="5"/>
  <c r="X253" i="5"/>
  <c r="X254" i="5"/>
  <c r="T260" i="5"/>
  <c r="W272" i="5"/>
  <c r="W280" i="5"/>
  <c r="U285" i="5"/>
  <c r="W292" i="5"/>
  <c r="T293" i="5"/>
  <c r="G618" i="5"/>
  <c r="H618" i="5" s="1"/>
  <c r="T618" i="5" s="1"/>
  <c r="H617" i="5"/>
  <c r="T617" i="5" s="1"/>
  <c r="P784" i="5"/>
  <c r="G785" i="5"/>
  <c r="H785" i="5" s="1"/>
  <c r="U785" i="5" s="1"/>
  <c r="O784" i="5"/>
  <c r="W339" i="5"/>
  <c r="T356" i="5"/>
  <c r="W365" i="5"/>
  <c r="W367" i="5"/>
  <c r="X388" i="5"/>
  <c r="X397" i="5"/>
  <c r="T399" i="5"/>
  <c r="W404" i="5"/>
  <c r="T406" i="5"/>
  <c r="W412" i="5"/>
  <c r="W414" i="5"/>
  <c r="T416" i="5"/>
  <c r="W433" i="5"/>
  <c r="W448" i="5"/>
  <c r="W449" i="5"/>
  <c r="W463" i="5"/>
  <c r="W464" i="5"/>
  <c r="W474" i="5"/>
  <c r="W475" i="5"/>
  <c r="T477" i="5"/>
  <c r="W481" i="5"/>
  <c r="T483" i="5"/>
  <c r="W489" i="5"/>
  <c r="W494" i="5"/>
  <c r="W499" i="5"/>
  <c r="W504" i="5"/>
  <c r="W509" i="5"/>
  <c r="W514" i="5"/>
  <c r="Y524" i="5"/>
  <c r="H612" i="5"/>
  <c r="T612" i="5" s="1"/>
  <c r="O616" i="5"/>
  <c r="W616" i="5" s="1"/>
  <c r="W625" i="5"/>
  <c r="P665" i="5"/>
  <c r="O665" i="5"/>
  <c r="W665" i="5" s="1"/>
  <c r="G740" i="5"/>
  <c r="H740" i="5" s="1"/>
  <c r="V740" i="5" s="1"/>
  <c r="P738" i="5"/>
  <c r="O738" i="5"/>
  <c r="W738" i="5" s="1"/>
  <c r="P766" i="5"/>
  <c r="G767" i="5"/>
  <c r="H767" i="5" s="1"/>
  <c r="U767" i="5" s="1"/>
  <c r="O766" i="5"/>
  <c r="U766" i="5" s="1"/>
  <c r="P778" i="5"/>
  <c r="G779" i="5"/>
  <c r="H779" i="5" s="1"/>
  <c r="U779" i="5" s="1"/>
  <c r="O778" i="5"/>
  <c r="U778" i="5" s="1"/>
  <c r="X252" i="5"/>
  <c r="T258" i="5"/>
  <c r="W263" i="5"/>
  <c r="W264" i="5"/>
  <c r="T265" i="5"/>
  <c r="W267" i="5"/>
  <c r="W268" i="5"/>
  <c r="U269" i="5"/>
  <c r="T278" i="5"/>
  <c r="W287" i="5"/>
  <c r="U296" i="5"/>
  <c r="T302" i="5"/>
  <c r="W319" i="5"/>
  <c r="W332" i="5"/>
  <c r="V333" i="5"/>
  <c r="W351" i="5"/>
  <c r="W353" i="5"/>
  <c r="T358" i="5"/>
  <c r="W360" i="5"/>
  <c r="T369" i="5"/>
  <c r="V379" i="5"/>
  <c r="T381" i="5"/>
  <c r="W383" i="5"/>
  <c r="V384" i="5"/>
  <c r="T385" i="5"/>
  <c r="V392" i="5"/>
  <c r="T393" i="5"/>
  <c r="Y405" i="5"/>
  <c r="W407" i="5"/>
  <c r="U423" i="5"/>
  <c r="W435" i="5"/>
  <c r="T438" i="5"/>
  <c r="T450" i="5"/>
  <c r="W456" i="5"/>
  <c r="U458" i="5"/>
  <c r="T476" i="5"/>
  <c r="G526" i="5"/>
  <c r="O540" i="5"/>
  <c r="W540" i="5" s="1"/>
  <c r="O545" i="5"/>
  <c r="W545" i="5" s="1"/>
  <c r="G581" i="5"/>
  <c r="G582" i="5" s="1"/>
  <c r="H582" i="5" s="1"/>
  <c r="T582" i="5" s="1"/>
  <c r="G596" i="5"/>
  <c r="G657" i="5"/>
  <c r="K656" i="5"/>
  <c r="P655" i="5"/>
  <c r="O655" i="5"/>
  <c r="W655" i="5" s="1"/>
  <c r="P684" i="5"/>
  <c r="O684" i="5"/>
  <c r="W684" i="5" s="1"/>
  <c r="P689" i="5"/>
  <c r="O689" i="5"/>
  <c r="W689" i="5" s="1"/>
  <c r="G695" i="5"/>
  <c r="H695" i="5" s="1"/>
  <c r="V695" i="5" s="1"/>
  <c r="O696" i="5"/>
  <c r="V696" i="5" s="1"/>
  <c r="P704" i="5"/>
  <c r="O704" i="5"/>
  <c r="O750" i="5"/>
  <c r="X750" i="5" s="1"/>
  <c r="G751" i="5"/>
  <c r="H751" i="5" s="1"/>
  <c r="V751" i="5" s="1"/>
  <c r="P750" i="5"/>
  <c r="P752" i="5"/>
  <c r="G753" i="5"/>
  <c r="H753" i="5" s="1"/>
  <c r="V753" i="5" s="1"/>
  <c r="O752" i="5"/>
  <c r="X752" i="5" s="1"/>
  <c r="O759" i="5"/>
  <c r="X759" i="5" s="1"/>
  <c r="P759" i="5"/>
  <c r="P796" i="5"/>
  <c r="G797" i="5"/>
  <c r="H797" i="5" s="1"/>
  <c r="U797" i="5" s="1"/>
  <c r="O796" i="5"/>
  <c r="U796" i="5" s="1"/>
  <c r="W315" i="5"/>
  <c r="T316" i="5"/>
  <c r="V320" i="5"/>
  <c r="T338" i="5"/>
  <c r="V345" i="5"/>
  <c r="V355" i="5"/>
  <c r="T387" i="5"/>
  <c r="T410" i="5"/>
  <c r="X426" i="5"/>
  <c r="Z427" i="5"/>
  <c r="T428" i="5"/>
  <c r="W469" i="5"/>
  <c r="T471" i="5"/>
  <c r="X473" i="5"/>
  <c r="W490" i="5"/>
  <c r="W495" i="5"/>
  <c r="W500" i="5"/>
  <c r="W505" i="5"/>
  <c r="G576" i="5"/>
  <c r="O579" i="5"/>
  <c r="W579" i="5" s="1"/>
  <c r="P580" i="5"/>
  <c r="O594" i="5"/>
  <c r="W594" i="5" s="1"/>
  <c r="O605" i="5"/>
  <c r="Y605" i="5" s="1"/>
  <c r="G607" i="5"/>
  <c r="P621" i="5"/>
  <c r="O621" i="5"/>
  <c r="W621" i="5" s="1"/>
  <c r="O645" i="5"/>
  <c r="W645" i="5" s="1"/>
  <c r="K646" i="5"/>
  <c r="P681" i="5"/>
  <c r="O681" i="5"/>
  <c r="V681" i="5" s="1"/>
  <c r="G704" i="5"/>
  <c r="H704" i="5" s="1"/>
  <c r="P706" i="5"/>
  <c r="O706" i="5"/>
  <c r="V706" i="5" s="1"/>
  <c r="G705" i="5"/>
  <c r="H705" i="5" s="1"/>
  <c r="V705" i="5" s="1"/>
  <c r="G749" i="5"/>
  <c r="H749" i="5" s="1"/>
  <c r="V749" i="5" s="1"/>
  <c r="O748" i="5"/>
  <c r="X748" i="5" s="1"/>
  <c r="P772" i="5"/>
  <c r="G773" i="5"/>
  <c r="H773" i="5" s="1"/>
  <c r="U773" i="5" s="1"/>
  <c r="O772" i="5"/>
  <c r="U772" i="5" s="1"/>
  <c r="P790" i="5"/>
  <c r="G791" i="5"/>
  <c r="H791" i="5" s="1"/>
  <c r="U791" i="5" s="1"/>
  <c r="O790" i="5"/>
  <c r="U790" i="5" s="1"/>
  <c r="G632" i="5"/>
  <c r="G633" i="5" s="1"/>
  <c r="H633" i="5" s="1"/>
  <c r="T633" i="5" s="1"/>
  <c r="W640" i="5"/>
  <c r="G685" i="5"/>
  <c r="H685" i="5" s="1"/>
  <c r="V685" i="5" s="1"/>
  <c r="W688" i="5"/>
  <c r="P701" i="5"/>
  <c r="W708" i="5"/>
  <c r="W718" i="5"/>
  <c r="V721" i="5"/>
  <c r="P726" i="5"/>
  <c r="O802" i="5"/>
  <c r="U802" i="5" s="1"/>
  <c r="G803" i="5"/>
  <c r="H803" i="5" s="1"/>
  <c r="U803" i="5" s="1"/>
  <c r="O808" i="5"/>
  <c r="U808" i="5" s="1"/>
  <c r="G809" i="5"/>
  <c r="H809" i="5" s="1"/>
  <c r="U809" i="5" s="1"/>
  <c r="O814" i="5"/>
  <c r="U814" i="5" s="1"/>
  <c r="G815" i="5"/>
  <c r="H815" i="5" s="1"/>
  <c r="U815" i="5" s="1"/>
  <c r="O820" i="5"/>
  <c r="U820" i="5" s="1"/>
  <c r="G821" i="5"/>
  <c r="H821" i="5" s="1"/>
  <c r="U821" i="5" s="1"/>
  <c r="O826" i="5"/>
  <c r="U826" i="5" s="1"/>
  <c r="G827" i="5"/>
  <c r="H827" i="5" s="1"/>
  <c r="U827" i="5" s="1"/>
  <c r="O832" i="5"/>
  <c r="U832" i="5" s="1"/>
  <c r="G833" i="5"/>
  <c r="H833" i="5" s="1"/>
  <c r="U833" i="5" s="1"/>
  <c r="W678" i="5"/>
  <c r="V690" i="5"/>
  <c r="W698" i="5"/>
  <c r="W723" i="5"/>
  <c r="O769" i="5"/>
  <c r="U769" i="5" s="1"/>
  <c r="O775" i="5"/>
  <c r="U775" i="5" s="1"/>
  <c r="O781" i="5"/>
  <c r="U781" i="5" s="1"/>
  <c r="U784" i="5"/>
  <c r="O787" i="5"/>
  <c r="U787" i="5" s="1"/>
  <c r="O793" i="5"/>
  <c r="U793" i="5" s="1"/>
  <c r="O799" i="5"/>
  <c r="U799" i="5" s="1"/>
  <c r="O805" i="5"/>
  <c r="U805" i="5" s="1"/>
  <c r="O811" i="5"/>
  <c r="U811" i="5" s="1"/>
  <c r="O817" i="5"/>
  <c r="U817" i="5" s="1"/>
  <c r="O823" i="5"/>
  <c r="U823" i="5" s="1"/>
  <c r="O829" i="5"/>
  <c r="U829" i="5" s="1"/>
  <c r="O835" i="5"/>
  <c r="U835" i="5" s="1"/>
  <c r="T31" i="5"/>
  <c r="W215" i="5"/>
  <c r="V161" i="5"/>
  <c r="Z202" i="5"/>
  <c r="W217" i="5"/>
  <c r="X27" i="5"/>
  <c r="W49" i="5"/>
  <c r="W64" i="5"/>
  <c r="W72" i="5"/>
  <c r="W85" i="5"/>
  <c r="T118" i="5"/>
  <c r="W125" i="5"/>
  <c r="W133" i="5"/>
  <c r="W148" i="5"/>
  <c r="T163" i="5"/>
  <c r="W230" i="5"/>
  <c r="G492" i="5"/>
  <c r="H492" i="5" s="1"/>
  <c r="T492" i="5" s="1"/>
  <c r="H491" i="5"/>
  <c r="T491" i="5" s="1"/>
  <c r="G512" i="5"/>
  <c r="H512" i="5" s="1"/>
  <c r="T512" i="5" s="1"/>
  <c r="H511" i="5"/>
  <c r="T511" i="5" s="1"/>
  <c r="Q838" i="5"/>
  <c r="Q840" i="5" s="1"/>
  <c r="G521" i="5"/>
  <c r="P519" i="5"/>
  <c r="O519" i="5"/>
  <c r="Y519" i="5" s="1"/>
  <c r="K560" i="5"/>
  <c r="P559" i="5"/>
  <c r="G561" i="5"/>
  <c r="O559" i="5"/>
  <c r="W559" i="5" s="1"/>
  <c r="G532" i="5"/>
  <c r="H532" i="5" s="1"/>
  <c r="T532" i="5" s="1"/>
  <c r="H531" i="5"/>
  <c r="T531" i="5" s="1"/>
  <c r="G542" i="5"/>
  <c r="H542" i="5" s="1"/>
  <c r="T542" i="5" s="1"/>
  <c r="H541" i="5"/>
  <c r="T541" i="5" s="1"/>
  <c r="G552" i="5"/>
  <c r="H552" i="5" s="1"/>
  <c r="T552" i="5" s="1"/>
  <c r="H551" i="5"/>
  <c r="T551" i="5" s="1"/>
  <c r="P564" i="5"/>
  <c r="G566" i="5"/>
  <c r="O564" i="5"/>
  <c r="W564" i="5" s="1"/>
  <c r="K565" i="5"/>
  <c r="R838" i="5"/>
  <c r="R840" i="5" s="1"/>
  <c r="W245" i="5"/>
  <c r="W375" i="5"/>
  <c r="T376" i="5"/>
  <c r="X389" i="5"/>
  <c r="V394" i="5"/>
  <c r="T395" i="5"/>
  <c r="T417" i="5"/>
  <c r="X419" i="5"/>
  <c r="U430" i="5"/>
  <c r="Y441" i="5"/>
  <c r="W443" i="5"/>
  <c r="U445" i="5"/>
  <c r="T451" i="5"/>
  <c r="T479" i="5"/>
  <c r="G497" i="5"/>
  <c r="H497" i="5" s="1"/>
  <c r="T497" i="5" s="1"/>
  <c r="H496" i="5"/>
  <c r="T496" i="5" s="1"/>
  <c r="G507" i="5"/>
  <c r="H507" i="5" s="1"/>
  <c r="T507" i="5" s="1"/>
  <c r="H506" i="5"/>
  <c r="T506" i="5" s="1"/>
  <c r="G517" i="5"/>
  <c r="H517" i="5" s="1"/>
  <c r="T517" i="5" s="1"/>
  <c r="H516" i="5"/>
  <c r="T516" i="5" s="1"/>
  <c r="K520" i="5"/>
  <c r="P525" i="5"/>
  <c r="G527" i="5"/>
  <c r="H527" i="5" s="1"/>
  <c r="T527" i="5" s="1"/>
  <c r="H526" i="5"/>
  <c r="T526" i="5" s="1"/>
  <c r="G537" i="5"/>
  <c r="H537" i="5" s="1"/>
  <c r="T537" i="5" s="1"/>
  <c r="H536" i="5"/>
  <c r="T536" i="5" s="1"/>
  <c r="G547" i="5"/>
  <c r="H547" i="5" s="1"/>
  <c r="T547" i="5" s="1"/>
  <c r="H546" i="5"/>
  <c r="T546" i="5" s="1"/>
  <c r="G557" i="5"/>
  <c r="H557" i="5" s="1"/>
  <c r="T557" i="5" s="1"/>
  <c r="H556" i="5"/>
  <c r="T556" i="5" s="1"/>
  <c r="P601" i="5"/>
  <c r="O601" i="5"/>
  <c r="X601" i="5" s="1"/>
  <c r="G502" i="5"/>
  <c r="H502" i="5" s="1"/>
  <c r="T502" i="5" s="1"/>
  <c r="H501" i="5"/>
  <c r="T501" i="5" s="1"/>
  <c r="S838" i="5"/>
  <c r="S840" i="5" s="1"/>
  <c r="AA838" i="5"/>
  <c r="AA840" i="5" s="1"/>
  <c r="W246" i="5"/>
  <c r="U247" i="5"/>
  <c r="T271" i="5"/>
  <c r="W279" i="5"/>
  <c r="U308" i="5"/>
  <c r="W309" i="5"/>
  <c r="W310" i="5"/>
  <c r="W311" i="5"/>
  <c r="T312" i="5"/>
  <c r="W322" i="5"/>
  <c r="T323" i="5"/>
  <c r="W324" i="5"/>
  <c r="W325" i="5"/>
  <c r="V326" i="5"/>
  <c r="T327" i="5"/>
  <c r="T329" i="5"/>
  <c r="T336" i="5"/>
  <c r="V337" i="5"/>
  <c r="T343" i="5"/>
  <c r="W347" i="5"/>
  <c r="T348" i="5"/>
  <c r="V362" i="5"/>
  <c r="T363" i="5"/>
  <c r="X372" i="5"/>
  <c r="V377" i="5"/>
  <c r="T378" i="5"/>
  <c r="W390" i="5"/>
  <c r="Z420" i="5"/>
  <c r="T421" i="5"/>
  <c r="Y454" i="5"/>
  <c r="T466" i="5"/>
  <c r="W482" i="5"/>
  <c r="T572" i="5"/>
  <c r="P606" i="5"/>
  <c r="O606" i="5"/>
  <c r="X606" i="5" s="1"/>
  <c r="H591" i="5"/>
  <c r="T591" i="5" s="1"/>
  <c r="G592" i="5"/>
  <c r="H592" i="5" s="1"/>
  <c r="T592" i="5" s="1"/>
  <c r="P595" i="5"/>
  <c r="O595" i="5"/>
  <c r="W595" i="5" s="1"/>
  <c r="T623" i="5"/>
  <c r="K636" i="5"/>
  <c r="P635" i="5"/>
  <c r="G637" i="5"/>
  <c r="O635" i="5"/>
  <c r="W635" i="5" s="1"/>
  <c r="G652" i="5"/>
  <c r="O650" i="5"/>
  <c r="W650" i="5" s="1"/>
  <c r="K651" i="5"/>
  <c r="P650" i="5"/>
  <c r="K585" i="5"/>
  <c r="P584" i="5"/>
  <c r="G586" i="5"/>
  <c r="O584" i="5"/>
  <c r="W584" i="5" s="1"/>
  <c r="T628" i="5"/>
  <c r="P641" i="5"/>
  <c r="O641" i="5"/>
  <c r="W641" i="5" s="1"/>
  <c r="P575" i="5"/>
  <c r="O575" i="5"/>
  <c r="W575" i="5" s="1"/>
  <c r="O590" i="5"/>
  <c r="W590" i="5" s="1"/>
  <c r="P714" i="5"/>
  <c r="O714" i="5"/>
  <c r="G739" i="5"/>
  <c r="H739" i="5" s="1"/>
  <c r="P741" i="5"/>
  <c r="O741" i="5"/>
  <c r="P579" i="5"/>
  <c r="P600" i="5"/>
  <c r="G602" i="5"/>
  <c r="P630" i="5"/>
  <c r="G647" i="5"/>
  <c r="G662" i="5"/>
  <c r="K666" i="5"/>
  <c r="P694" i="5"/>
  <c r="O694" i="5"/>
  <c r="V715" i="5"/>
  <c r="G747" i="5"/>
  <c r="H747" i="5" s="1"/>
  <c r="V747" i="5" s="1"/>
  <c r="P746" i="5"/>
  <c r="O746" i="5" s="1"/>
  <c r="V746" i="5" s="1"/>
  <c r="O660" i="5"/>
  <c r="W660" i="5" s="1"/>
  <c r="P674" i="5"/>
  <c r="P691" i="5"/>
  <c r="O691" i="5"/>
  <c r="V691" i="5" s="1"/>
  <c r="G710" i="5"/>
  <c r="H710" i="5" s="1"/>
  <c r="V710" i="5" s="1"/>
  <c r="G709" i="5"/>
  <c r="H709" i="5" s="1"/>
  <c r="W709" i="5" s="1"/>
  <c r="P711" i="5"/>
  <c r="O711" i="5"/>
  <c r="V711" i="5" s="1"/>
  <c r="G734" i="5"/>
  <c r="H734" i="5" s="1"/>
  <c r="P736" i="5"/>
  <c r="O736" i="5"/>
  <c r="U736" i="5" s="1"/>
  <c r="G667" i="5"/>
  <c r="G680" i="5"/>
  <c r="H680" i="5" s="1"/>
  <c r="V680" i="5" s="1"/>
  <c r="G679" i="5"/>
  <c r="H679" i="5" s="1"/>
  <c r="W679" i="5" s="1"/>
  <c r="G730" i="5"/>
  <c r="H730" i="5" s="1"/>
  <c r="V730" i="5" s="1"/>
  <c r="G729" i="5"/>
  <c r="H729" i="5" s="1"/>
  <c r="P731" i="5"/>
  <c r="O731" i="5"/>
  <c r="V731" i="5" s="1"/>
  <c r="G756" i="5"/>
  <c r="H756" i="5" s="1"/>
  <c r="V756" i="5" s="1"/>
  <c r="P755" i="5"/>
  <c r="O755" i="5" s="1"/>
  <c r="V755" i="5" s="1"/>
  <c r="P696" i="5"/>
  <c r="G699" i="5"/>
  <c r="H699" i="5" s="1"/>
  <c r="W699" i="5" s="1"/>
  <c r="P716" i="5"/>
  <c r="G719" i="5"/>
  <c r="H719" i="5" s="1"/>
  <c r="P748" i="5"/>
  <c r="G694" i="5"/>
  <c r="H694" i="5" s="1"/>
  <c r="G714" i="5"/>
  <c r="H714" i="5" s="1"/>
  <c r="Q130" i="4"/>
  <c r="Q132" i="4" s="1"/>
  <c r="R130" i="4"/>
  <c r="R132" i="4" s="1"/>
  <c r="G34" i="4"/>
  <c r="O32" i="4"/>
  <c r="V32" i="4" s="1"/>
  <c r="K33" i="4"/>
  <c r="G44" i="4"/>
  <c r="O42" i="4"/>
  <c r="V42" i="4" s="1"/>
  <c r="K43" i="4"/>
  <c r="Z838" i="5" l="1"/>
  <c r="Z840" i="5" s="1"/>
  <c r="H13" i="5"/>
  <c r="U13" i="5" s="1"/>
  <c r="G50" i="4"/>
  <c r="H50" i="4" s="1"/>
  <c r="T50" i="4" s="1"/>
  <c r="W729" i="5"/>
  <c r="U734" i="5"/>
  <c r="O76" i="4"/>
  <c r="W76" i="4" s="1"/>
  <c r="O570" i="5"/>
  <c r="W570" i="5" s="1"/>
  <c r="O38" i="4"/>
  <c r="V38" i="4" s="1"/>
  <c r="H632" i="5"/>
  <c r="T632" i="5" s="1"/>
  <c r="W719" i="5"/>
  <c r="U739" i="5"/>
  <c r="H642" i="5"/>
  <c r="T642" i="5" s="1"/>
  <c r="U741" i="5"/>
  <c r="H581" i="5"/>
  <c r="T581" i="5" s="1"/>
  <c r="W704" i="5"/>
  <c r="W714" i="5"/>
  <c r="W694" i="5"/>
  <c r="P117" i="4"/>
  <c r="O117" i="4" s="1"/>
  <c r="V117" i="4" s="1"/>
  <c r="O116" i="4"/>
  <c r="W116" i="4" s="1"/>
  <c r="P116" i="4"/>
  <c r="P89" i="4"/>
  <c r="O89" i="4" s="1"/>
  <c r="V89" i="4" s="1"/>
  <c r="P96" i="4"/>
  <c r="O96" i="4" s="1"/>
  <c r="V96" i="4" s="1"/>
  <c r="P103" i="4"/>
  <c r="O103" i="4" s="1"/>
  <c r="V103" i="4" s="1"/>
  <c r="O81" i="4"/>
  <c r="W81" i="4" s="1"/>
  <c r="P81" i="4"/>
  <c r="P82" i="4"/>
  <c r="O82" i="4" s="1"/>
  <c r="V82" i="4" s="1"/>
  <c r="W108" i="4"/>
  <c r="X108" i="4"/>
  <c r="O109" i="4"/>
  <c r="P109" i="4"/>
  <c r="P110" i="4"/>
  <c r="O110" i="4" s="1"/>
  <c r="V110" i="4" s="1"/>
  <c r="H77" i="4"/>
  <c r="T77" i="4" s="1"/>
  <c r="G78" i="4"/>
  <c r="H78" i="4" s="1"/>
  <c r="T78" i="4" s="1"/>
  <c r="H57" i="4"/>
  <c r="T57" i="4" s="1"/>
  <c r="P56" i="4"/>
  <c r="H39" i="4"/>
  <c r="T39" i="4" s="1"/>
  <c r="G40" i="4"/>
  <c r="H40" i="4" s="1"/>
  <c r="T40" i="4" s="1"/>
  <c r="G577" i="5"/>
  <c r="H577" i="5" s="1"/>
  <c r="T577" i="5" s="1"/>
  <c r="H576" i="5"/>
  <c r="T576" i="5" s="1"/>
  <c r="O656" i="5"/>
  <c r="W656" i="5" s="1"/>
  <c r="P656" i="5"/>
  <c r="G597" i="5"/>
  <c r="H597" i="5" s="1"/>
  <c r="T597" i="5" s="1"/>
  <c r="H596" i="5"/>
  <c r="T596" i="5" s="1"/>
  <c r="Y838" i="5"/>
  <c r="Y840" i="5" s="1"/>
  <c r="G658" i="5"/>
  <c r="H658" i="5" s="1"/>
  <c r="T658" i="5" s="1"/>
  <c r="H657" i="5"/>
  <c r="T657" i="5" s="1"/>
  <c r="P646" i="5"/>
  <c r="O646" i="5"/>
  <c r="W646" i="5" s="1"/>
  <c r="G608" i="5"/>
  <c r="H608" i="5" s="1"/>
  <c r="T608" i="5" s="1"/>
  <c r="H607" i="5"/>
  <c r="T607" i="5" s="1"/>
  <c r="H662" i="5"/>
  <c r="T662" i="5" s="1"/>
  <c r="G663" i="5"/>
  <c r="H663" i="5" s="1"/>
  <c r="T663" i="5" s="1"/>
  <c r="H586" i="5"/>
  <c r="T586" i="5" s="1"/>
  <c r="G587" i="5"/>
  <c r="H587" i="5" s="1"/>
  <c r="T587" i="5" s="1"/>
  <c r="P651" i="5"/>
  <c r="O651" i="5"/>
  <c r="W651" i="5" s="1"/>
  <c r="H561" i="5"/>
  <c r="T561" i="5" s="1"/>
  <c r="G562" i="5"/>
  <c r="H562" i="5" s="1"/>
  <c r="T562" i="5" s="1"/>
  <c r="H667" i="5"/>
  <c r="T667" i="5" s="1"/>
  <c r="G668" i="5"/>
  <c r="H668" i="5" s="1"/>
  <c r="T668" i="5" s="1"/>
  <c r="H647" i="5"/>
  <c r="T647" i="5" s="1"/>
  <c r="G648" i="5"/>
  <c r="H648" i="5" s="1"/>
  <c r="T648" i="5" s="1"/>
  <c r="H637" i="5"/>
  <c r="T637" i="5" s="1"/>
  <c r="G638" i="5"/>
  <c r="H638" i="5" s="1"/>
  <c r="T638" i="5" s="1"/>
  <c r="P520" i="5"/>
  <c r="O520" i="5"/>
  <c r="X520" i="5" s="1"/>
  <c r="X838" i="5" s="1"/>
  <c r="X840" i="5" s="1"/>
  <c r="H566" i="5"/>
  <c r="T566" i="5" s="1"/>
  <c r="G567" i="5"/>
  <c r="H567" i="5" s="1"/>
  <c r="T567" i="5" s="1"/>
  <c r="P666" i="5"/>
  <c r="O666" i="5"/>
  <c r="W666" i="5" s="1"/>
  <c r="H602" i="5"/>
  <c r="T602" i="5" s="1"/>
  <c r="G603" i="5"/>
  <c r="H603" i="5" s="1"/>
  <c r="T603" i="5" s="1"/>
  <c r="P585" i="5"/>
  <c r="O585" i="5"/>
  <c r="W585" i="5" s="1"/>
  <c r="H652" i="5"/>
  <c r="T652" i="5" s="1"/>
  <c r="G653" i="5"/>
  <c r="H653" i="5" s="1"/>
  <c r="T653" i="5" s="1"/>
  <c r="P560" i="5"/>
  <c r="O560" i="5"/>
  <c r="W560" i="5" s="1"/>
  <c r="H521" i="5"/>
  <c r="T521" i="5" s="1"/>
  <c r="G522" i="5"/>
  <c r="H522" i="5" s="1"/>
  <c r="T522" i="5" s="1"/>
  <c r="Q841" i="5"/>
  <c r="Q843" i="5" s="1"/>
  <c r="Q844" i="5" s="1"/>
  <c r="V838" i="5"/>
  <c r="V840" i="5" s="1"/>
  <c r="P636" i="5"/>
  <c r="O636" i="5"/>
  <c r="W636" i="5" s="1"/>
  <c r="P565" i="5"/>
  <c r="O565" i="5"/>
  <c r="W565" i="5" s="1"/>
  <c r="P33" i="4"/>
  <c r="O33" i="4"/>
  <c r="V33" i="4" s="1"/>
  <c r="P43" i="4"/>
  <c r="O43" i="4"/>
  <c r="V43" i="4" s="1"/>
  <c r="G35" i="4"/>
  <c r="H35" i="4" s="1"/>
  <c r="T35" i="4" s="1"/>
  <c r="H34" i="4"/>
  <c r="T34" i="4" s="1"/>
  <c r="Q133" i="4"/>
  <c r="Q135" i="4" s="1"/>
  <c r="G45" i="4"/>
  <c r="H45" i="4" s="1"/>
  <c r="T45" i="4" s="1"/>
  <c r="H44" i="4"/>
  <c r="T44" i="4" s="1"/>
  <c r="U838" i="5" l="1"/>
  <c r="U840" i="5" s="1"/>
  <c r="W838" i="5"/>
  <c r="W840" i="5" s="1"/>
  <c r="X109" i="4"/>
  <c r="X130" i="4" s="1"/>
  <c r="X132" i="4" s="1"/>
  <c r="W109" i="4"/>
  <c r="W130" i="4" s="1"/>
  <c r="W132" i="4" s="1"/>
  <c r="V130" i="4"/>
  <c r="V132" i="4" s="1"/>
  <c r="T130" i="4"/>
  <c r="T132" i="4" s="1"/>
  <c r="U130" i="4"/>
  <c r="U132" i="4" s="1"/>
  <c r="T838" i="5"/>
  <c r="T840" i="5" s="1"/>
  <c r="T841" i="5" l="1"/>
  <c r="T843" i="5" s="1"/>
  <c r="AB843" i="5" s="1"/>
  <c r="T133" i="4"/>
  <c r="T135" i="4" s="1"/>
  <c r="AB135" i="4" s="1"/>
</calcChain>
</file>

<file path=xl/sharedStrings.xml><?xml version="1.0" encoding="utf-8"?>
<sst xmlns="http://schemas.openxmlformats.org/spreadsheetml/2006/main" count="1509" uniqueCount="249">
  <si>
    <t>Semelles isolées</t>
  </si>
  <si>
    <t>S1</t>
  </si>
  <si>
    <t>P1</t>
  </si>
  <si>
    <t>RDC</t>
  </si>
  <si>
    <t>Poutres</t>
  </si>
  <si>
    <t>S2</t>
  </si>
  <si>
    <t>S3</t>
  </si>
  <si>
    <t>S4</t>
  </si>
  <si>
    <t>Longrines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</si>
  <si>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</si>
  <si>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</si>
  <si>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</si>
  <si>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</si>
  <si>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</si>
  <si>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</si>
  <si>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</si>
  <si>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</si>
  <si>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</si>
  <si>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</si>
  <si>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</si>
  <si>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</si>
  <si>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ETAGE</t>
  </si>
  <si>
    <t>Acrotère</t>
  </si>
  <si>
    <t>POLE HB GARCONS</t>
  </si>
  <si>
    <t>METRE DES ACIERS EN FONDATION</t>
  </si>
  <si>
    <t>DESIGNATIONS DES OUVRAGES</t>
  </si>
  <si>
    <t>N.P.S</t>
  </si>
  <si>
    <t>INDICE</t>
  </si>
  <si>
    <t>NOMBRE</t>
  </si>
  <si>
    <t xml:space="preserve">Diamètre </t>
  </si>
  <si>
    <t>LONG EL</t>
  </si>
  <si>
    <t>LONG PAR</t>
  </si>
  <si>
    <t>Dimensions</t>
  </si>
  <si>
    <t xml:space="preserve">PROFIL </t>
  </si>
  <si>
    <t>L =</t>
  </si>
  <si>
    <t>Doux</t>
  </si>
  <si>
    <t>TOR</t>
  </si>
  <si>
    <t>EL</t>
  </si>
  <si>
    <t>TOT</t>
  </si>
  <si>
    <t>Æ</t>
  </si>
  <si>
    <t>T</t>
  </si>
  <si>
    <t>l</t>
  </si>
  <si>
    <t>b</t>
  </si>
  <si>
    <t>h</t>
  </si>
  <si>
    <t>Æ 6</t>
  </si>
  <si>
    <t>Æ 8</t>
  </si>
  <si>
    <t>Æ 10</t>
  </si>
  <si>
    <t>T6</t>
  </si>
  <si>
    <t>T8</t>
  </si>
  <si>
    <t>T10</t>
  </si>
  <si>
    <t>T12</t>
  </si>
  <si>
    <t>T14</t>
  </si>
  <si>
    <t>T16</t>
  </si>
  <si>
    <t>T20</t>
  </si>
  <si>
    <t>T25</t>
  </si>
  <si>
    <t>ARMATURES EN ACIER HA POUR BETON ARME EN FONDATIONS</t>
  </si>
  <si>
    <t>FONDATIONS :</t>
  </si>
  <si>
    <t>Barre Ax</t>
  </si>
  <si>
    <t>Sm</t>
  </si>
  <si>
    <t>Barre Ay</t>
  </si>
  <si>
    <t>Epingle</t>
  </si>
  <si>
    <t>Ep</t>
  </si>
  <si>
    <t>Fût Poteaux</t>
  </si>
  <si>
    <t>Barre Att</t>
  </si>
  <si>
    <t>PtS</t>
  </si>
  <si>
    <t>Cadre</t>
  </si>
  <si>
    <t>Cd</t>
  </si>
  <si>
    <t>2C</t>
  </si>
  <si>
    <t>EP</t>
  </si>
  <si>
    <t>C</t>
  </si>
  <si>
    <t>Barre long sup</t>
  </si>
  <si>
    <t>Barre long inf</t>
  </si>
  <si>
    <t>L</t>
  </si>
  <si>
    <t>Armatures de peau</t>
  </si>
  <si>
    <t xml:space="preserve">  LONG TOTALE</t>
  </si>
  <si>
    <t>Barre Droite                                                                                                                      L = l</t>
  </si>
  <si>
    <t>Et</t>
  </si>
  <si>
    <t>Etrier                                                                                                          L = 2 ( h + 12,25d - 0,06)</t>
  </si>
  <si>
    <t xml:space="preserve">  POIDS / ML</t>
  </si>
  <si>
    <t>Barre Droite + 1 Crochet                                                                               L = l + 18d - 0,06</t>
  </si>
  <si>
    <t>Acier / Semelle                                                                                  L = l + 2 (17d -0,03 )</t>
  </si>
  <si>
    <t xml:space="preserve">  POIDS PARTIELS</t>
  </si>
  <si>
    <t>Barre Droite + 2 Crochets                                                                        L = l +36d - 0,06</t>
  </si>
  <si>
    <t>Acier / Poteau sur Semelle                                                                                               L = h + 90d - 0,05</t>
  </si>
  <si>
    <t xml:space="preserve">  POIDS TOTAL</t>
  </si>
  <si>
    <t>Cadre réctangle                                                                                                        L = 2 (b + h + 10,25d - 0,12 )</t>
  </si>
  <si>
    <t>PtR</t>
  </si>
  <si>
    <t>Acier / Poteau + Attente                                                               L = h + 60d</t>
  </si>
  <si>
    <t xml:space="preserve">NOMBRE </t>
  </si>
  <si>
    <t>Epingle                                                                                                                                         L = h + 22d - 0,06</t>
  </si>
  <si>
    <t>Pt</t>
  </si>
  <si>
    <t>Acier / Poteau sans Attente                                                     L = h+15d</t>
  </si>
  <si>
    <t xml:space="preserve">  TOTAL ( A REPORTER )</t>
  </si>
  <si>
    <t>METRE DES ACIERS EN ELEVATION</t>
  </si>
  <si>
    <t>ARMATURES EN ACIER HA POUR BETON ARME EN ELEVATION</t>
  </si>
  <si>
    <t xml:space="preserve">Poteaux </t>
  </si>
  <si>
    <t>PH RDC</t>
  </si>
  <si>
    <t>Pout1(Axe 6,13-Fil A')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</si>
  <si>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</si>
  <si>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</si>
  <si>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</si>
  <si>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</si>
  <si>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</si>
  <si>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</si>
  <si>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</si>
  <si>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</si>
  <si>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</si>
  <si>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</si>
  <si>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</si>
  <si>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</si>
  <si>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</si>
  <si>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</si>
  <si>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</si>
  <si>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</si>
  <si>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</si>
  <si>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PH ETAGE</t>
  </si>
  <si>
    <t>P31</t>
  </si>
  <si>
    <t>P1a</t>
  </si>
  <si>
    <t>P8a</t>
  </si>
  <si>
    <t>Bandes noyées</t>
  </si>
  <si>
    <t>BN Axe C/4-5</t>
  </si>
  <si>
    <t>BN Axe C/6-7</t>
  </si>
  <si>
    <t>BN Axe C/7-8</t>
  </si>
  <si>
    <t>BN Axe C/9-10</t>
  </si>
  <si>
    <t>BN Axe C/10-11</t>
  </si>
  <si>
    <t>BN Axe C/12-13</t>
  </si>
  <si>
    <t>BN Axe E/1-3</t>
  </si>
  <si>
    <t>BN Axe E/14-16</t>
  </si>
  <si>
    <t>BN Axe G/4-5</t>
  </si>
  <si>
    <t>BN Axe G/6-7</t>
  </si>
  <si>
    <t>BN Axe G/7-8</t>
  </si>
  <si>
    <t>BN Axe G/9-10</t>
  </si>
  <si>
    <t>BN Axe G/10-11</t>
  </si>
  <si>
    <t>BN Axe G/12-13</t>
  </si>
  <si>
    <t>BN Axe D-F/4</t>
  </si>
  <si>
    <t>BN Axe D-F/5</t>
  </si>
  <si>
    <t>BN Axe D-F/6</t>
  </si>
  <si>
    <t>BN Axe D-F/7</t>
  </si>
  <si>
    <t>BN Axe D-F/10</t>
  </si>
  <si>
    <t>BN Axe D-F/11</t>
  </si>
  <si>
    <t>BN Axe D-F/12</t>
  </si>
  <si>
    <t>BN Axe D-F/13</t>
  </si>
  <si>
    <t>BN Axe G/5-6</t>
  </si>
  <si>
    <t>BN Axe I/5-5</t>
  </si>
  <si>
    <t>BN Axe G/11-12</t>
  </si>
  <si>
    <t>BN Axe I/11-12</t>
  </si>
  <si>
    <t>Dalles pleines</t>
  </si>
  <si>
    <t>Axe C-D/4-5</t>
  </si>
  <si>
    <t>Barre trans sup</t>
  </si>
  <si>
    <t>Barre trans inf</t>
  </si>
  <si>
    <t>Axe F-G/4-5</t>
  </si>
  <si>
    <t>Axe C-D/6-7</t>
  </si>
  <si>
    <t>Axe F-G/6-7</t>
  </si>
  <si>
    <t>Axe C-D/7-8</t>
  </si>
  <si>
    <t>Axe F-G/7-8</t>
  </si>
  <si>
    <t>Axe C-D/9-10</t>
  </si>
  <si>
    <t>Axe F-G/9-10</t>
  </si>
  <si>
    <t>Axe C-D/10-11</t>
  </si>
  <si>
    <t>Axe F-G/10-11</t>
  </si>
  <si>
    <t>Axe C-D/12-13</t>
  </si>
  <si>
    <t>Axe F-G/12-13</t>
  </si>
  <si>
    <t>Axe A-C/5-6</t>
  </si>
  <si>
    <t>Axe A-C/11-12</t>
  </si>
  <si>
    <t>Les Escaliers</t>
  </si>
  <si>
    <t>ESCALIER 1</t>
  </si>
  <si>
    <t>Barre long</t>
  </si>
  <si>
    <t>Barre trans</t>
  </si>
  <si>
    <t>Axe C/0-2</t>
  </si>
  <si>
    <t>Axe A-C/2</t>
  </si>
  <si>
    <t>Axe A/2-4</t>
  </si>
  <si>
    <t>Axe A-B/4</t>
  </si>
  <si>
    <t>Axe B/4-13</t>
  </si>
  <si>
    <t>Axe A-B/13</t>
  </si>
  <si>
    <t>Axe A/13-15</t>
  </si>
  <si>
    <t>Axe A-C/15</t>
  </si>
  <si>
    <t>Axe C/15-17</t>
  </si>
  <si>
    <t>Axe C-I/17</t>
  </si>
  <si>
    <t>Axe I/13-17</t>
  </si>
  <si>
    <t>Axe I-H/13</t>
  </si>
  <si>
    <t>Axe H/12-13</t>
  </si>
  <si>
    <t>Axe H-J/12</t>
  </si>
  <si>
    <t>Axe J/12-11</t>
  </si>
  <si>
    <t>Axe H-J/11</t>
  </si>
  <si>
    <t>Axe H/6-11</t>
  </si>
  <si>
    <t>Axe H-J/6</t>
  </si>
  <si>
    <t>Axe J/5-6</t>
  </si>
  <si>
    <t>Axe H-J/5</t>
  </si>
  <si>
    <t>Axe H/4-5</t>
  </si>
  <si>
    <t>Axe I-H/4</t>
  </si>
  <si>
    <t>Axe I/0-4</t>
  </si>
  <si>
    <t>Axe C-I/0</t>
  </si>
  <si>
    <t>Barre Droite         L = l</t>
  </si>
  <si>
    <t>Etrier                                                                                   L = 2 ( h + 12,25d - 0,06)</t>
  </si>
  <si>
    <t>Barre Droite + 1 Crochet                                                   L = l + 18d - 0,06</t>
  </si>
  <si>
    <t>Acier / Semelle                                                                    L = l + 2 (17d -0,03 )</t>
  </si>
  <si>
    <t>Barre Droite + 2 Crochets                                                         L = l +36d - 0,06</t>
  </si>
  <si>
    <t>Acier / Poteau sur Semelle                                                   L = h + 90d - 0,05</t>
  </si>
  <si>
    <t>Cadre réctangle                                                                    L = 2 (b + h + 10,25d - 0,12 )</t>
  </si>
  <si>
    <t>Acier / Poteau + Attente                                                          L = h + 60d</t>
  </si>
  <si>
    <t>Epingle                                          L = h + 22d - 0,06</t>
  </si>
  <si>
    <t>Acier / Poteau sans Attente                                             L = h+15d</t>
  </si>
  <si>
    <t>Rv</t>
  </si>
  <si>
    <t>Recouvrement                                     L = l + 60d</t>
  </si>
  <si>
    <t>CHAINAGES</t>
  </si>
  <si>
    <t xml:space="preserve">P1/S1 </t>
  </si>
  <si>
    <t>CH Axe A fil 1-6</t>
  </si>
  <si>
    <t>CH Axe C' fil 1-6</t>
  </si>
  <si>
    <t>CH Axe A-C' fil 1</t>
  </si>
  <si>
    <t>CH Axe A-C' fil 6</t>
  </si>
  <si>
    <t>LG Axe C fil 5-6</t>
  </si>
  <si>
    <t>LG Axe C fil 1-2</t>
  </si>
  <si>
    <t>LG Axe C fil 2-3</t>
  </si>
  <si>
    <t>LG Axe C fil 3-4</t>
  </si>
  <si>
    <t>LG Axe C fil 4-5</t>
  </si>
  <si>
    <t>LG Axe A-C fil 2</t>
  </si>
  <si>
    <t>LG Axe A-C fil 3</t>
  </si>
  <si>
    <t>LG Axe C-C' fil 3</t>
  </si>
  <si>
    <t>LG Axe A-C fil 5</t>
  </si>
  <si>
    <t>LG Axe C-C' fil 4</t>
  </si>
  <si>
    <t>LG Axe A-C fil 4</t>
  </si>
  <si>
    <r>
      <t>Fait</t>
    </r>
    <r>
      <rPr>
        <b/>
        <sz val="14"/>
        <color indexed="8"/>
        <rFont val="Calibri"/>
        <family val="2"/>
      </rPr>
      <t> à ………………. le ……………………………….</t>
    </r>
  </si>
  <si>
    <r>
      <t>(Signature</t>
    </r>
    <r>
      <rPr>
        <b/>
        <sz val="14"/>
        <color indexed="8"/>
        <rFont val="Calibri"/>
        <family val="2"/>
      </rPr>
      <t> et cachet)</t>
    </r>
  </si>
  <si>
    <t>N°  du poste</t>
  </si>
  <si>
    <t>Désignation
des prestations</t>
  </si>
  <si>
    <t>Unité de mesure
ou de compte</t>
  </si>
  <si>
    <t>Quantité</t>
  </si>
  <si>
    <t>Total
(en chiffres)</t>
  </si>
  <si>
    <t>Total hors TVA</t>
  </si>
  <si>
    <t>Taux TVA (20 %)</t>
  </si>
  <si>
    <t>Total</t>
  </si>
  <si>
    <t>Prix unitaire en dirhams
(hors TVA) en chiffres)</t>
  </si>
  <si>
    <r>
      <t xml:space="preserve"> </t>
    </r>
    <r>
      <rPr>
        <b/>
        <sz val="14"/>
        <color rgb="FF000000"/>
        <rFont val="Arial"/>
        <family val="2"/>
      </rPr>
      <t xml:space="preserve">                                 </t>
    </r>
    <r>
      <rPr>
        <b/>
        <sz val="14"/>
        <color rgb="FF000000"/>
        <rFont val="Calibri"/>
        <family val="2"/>
      </rPr>
      <t xml:space="preserve">      </t>
    </r>
  </si>
  <si>
    <t xml:space="preserve">ROYAUME DU MAROC  
MINISTEREDE LA SANTE ET LA PROTECTION SOCIALE    
DIRECTION REGIONALE CASA -SETTAT    
DELEGATION ROVINCIALE SETTAT                                  
</t>
  </si>
  <si>
    <t>MAINTENANCE CORRECTIVE ET PREVENTIVE
FAUTEUIL DENTAIRE FIXE POUR PATIENT 
Marque: OMS
Modele: ARCADIA
INV: 2348/13/2</t>
  </si>
  <si>
    <t>Ensemble</t>
  </si>
  <si>
    <t xml:space="preserve">MAINTENANCE CORRECTIVE ET PREVENTIVE
COMPRESSEUR SANS HUILE
Marque:MGF COMPRESSORS
Modele:CS30/7S
INV: 2348/13/2
</t>
  </si>
  <si>
    <t>MAINTENANCE CORRECTIVE ET PREVENTIVE
AUTOCLAVE
Marque: MAMMOOTH
Modele: SUPERIOR B23
SN:ZHB23E2512
INV: 3696/16</t>
  </si>
  <si>
    <t xml:space="preserve">MAINTENANCE CORRECTIVE ET PREVENTIVE
RADIO DENTAIRE
Marque: DE GOTZEN
Modele: XGENUS 
SN:331379
 </t>
  </si>
  <si>
    <t>Maintenance corrective et preventive 
Fauteuil dentaire avec aspirateur chirurgical
Marque :OMS
Modele: Arcadia
N° serie: 2015R131
INV: 3861/16</t>
  </si>
  <si>
    <t>Maintenance corrective et preventive 
Appareil portatif de radiographie
Marque :Aribex
Modele: Nomad
N° serie: XI6150206604
INV: 3695/16</t>
  </si>
  <si>
    <t xml:space="preserve">Maintenance corrective et preventive Autoclave de table
Marque : Mammooth
Modele: Superior B23
N° serie: ZHB23E2512
INV: 2304/13/1
</t>
  </si>
  <si>
    <t>Maintenance corrective et preventive Compressor sans Huile
Marque : MGF Compressor
Modele: CS 30/7S
N° serie: 03150935
INV: 3668/16</t>
  </si>
  <si>
    <t>Maintenance corrective et preventive Fauteuil dentaire avec aspirateur chirurgical
Marque :OMS
Modele: Arcadia
N° serie: 
INV:2307/13/1</t>
  </si>
  <si>
    <t>Maintenance corrective et preventive Appareil de radiographie sur statif
Marque :DEGOTZEN
Modele: XGENUS
N° serie: 
INV: 2304/13/1</t>
  </si>
  <si>
    <t>Maintenance corrective et preventive Autoclave de table
Marque : Mammooth
Modele: Superior B18
N° serie: 
INV: 1892</t>
  </si>
  <si>
    <t>Maintenance corrective et preventive Compressor sans Huile
Marque : MGF Compressor
Modele: CS 30/7S
N° serie: 
INV: 2303/13/1</t>
  </si>
  <si>
    <t>Maintenance corrective et preventive 
Fauteuil dentaire mobile
Marque :ASEPTICO
Modele: AEU 425 TRANSPORTN II
N° serie: 
INV: 1891</t>
  </si>
  <si>
    <t>Maintenance corrective et preventive 
Fauteuil dentaire mobile
Marque :ASEPTICO
Modele: AEU 425 TRANSPORTN II
N° serie: 
INV: 2164/12</t>
  </si>
  <si>
    <r>
      <t xml:space="preserve">Bordereau des prix-détail estimatif relatif à l'avis d'appel d'offres n°22/2026/DMSPS du Mardi 11 Aout 2026 à 11h00mn dont l'objet : </t>
    </r>
    <r>
      <rPr>
        <sz val="14"/>
        <rFont val="Century Gothic"/>
        <family val="2"/>
      </rPr>
      <t>Maintenance préventive et curative des équipements dentaires installés aux établissements sanitaires relevant de la Délégation de la Santé et de la Protection Sociale à la Province de Settat.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</si>
</sst>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0"/>
    <numFmt numFmtId="165" formatCode="0.000"/>
    <numFmt numFmtId="166" formatCode="0.0000000"/>
    <numFmt numFmtId="167" formatCode="_-* #,##0.000\ _€_-;\-* #,##0.000\ _€_-;_-* &quot;-&quot;??\ _€_-;_-@_-"/>
  </numFmts>
  <fonts count="5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sz val="14"/>
      <name val="Century Gothic"/>
      <family val="2"/>
    </font>
    <font>
      <sz val="16"/>
      <name val="Century Gothic"/>
      <family val="2"/>
    </font>
    <font>
      <sz val="10"/>
      <name val="Century Gothic"/>
      <family val="2"/>
    </font>
    <font>
      <sz val="24"/>
      <name val="Century Gothic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ms Rmn"/>
      <charset val="134"/>
    </font>
    <font>
      <sz val="16"/>
      <name val="Tahoma"/>
      <family val="2"/>
    </font>
    <font>
      <sz val="11"/>
      <color theme="0"/>
      <name val="Calibri"/>
      <family val="2"/>
      <scheme val="minor"/>
    </font>
    <font>
      <b/>
      <sz val="16"/>
      <name val="Times New Roman"/>
      <family val="1"/>
    </font>
    <font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sz val="12"/>
      <name val="Symbol"/>
      <family val="1"/>
      <charset val="2"/>
    </font>
    <font>
      <sz val="11"/>
      <name val="ScriptC"/>
    </font>
    <font>
      <sz val="10"/>
      <name val="Symbol"/>
      <family val="1"/>
      <charset val="2"/>
    </font>
    <font>
      <b/>
      <sz val="10"/>
      <name val="Arial"/>
      <family val="2"/>
    </font>
    <font>
      <u/>
      <sz val="10"/>
      <color indexed="56"/>
      <name val="Arial"/>
      <family val="2"/>
    </font>
    <font>
      <sz val="10"/>
      <name val="Bookman Old Style"/>
      <family val="1"/>
    </font>
    <font>
      <b/>
      <u/>
      <sz val="10"/>
      <name val="Arial"/>
      <family val="2"/>
    </font>
    <font>
      <sz val="8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i/>
      <sz val="11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sz val="9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Arial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omic Sans MS"/>
      <family val="4"/>
    </font>
    <font>
      <b/>
      <sz val="14"/>
      <color indexed="8"/>
      <name val="Calibri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8"/>
      <color theme="1"/>
      <name val="Century Gothic"/>
      <family val="2"/>
    </font>
    <font>
      <sz val="24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  <font>
      <b/>
      <i/>
      <sz val="14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rgb="FF000000"/>
      <name val="Calibri"/>
      <family val="2"/>
    </font>
    <font>
      <b/>
      <sz val="18"/>
      <name val="Century Gothic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1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3" fillId="0" borderId="0"/>
    <xf numFmtId="4" fontId="14" fillId="0" borderId="0"/>
    <xf numFmtId="0" fontId="12" fillId="0" borderId="0"/>
    <xf numFmtId="0" fontId="2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173">
    <xf numFmtId="0" fontId="0" fillId="0" borderId="0" xfId="0"/>
    <xf numFmtId="0" fontId="7" fillId="2" borderId="0" xfId="9" applyFont="1" applyFill="1"/>
    <xf numFmtId="0" fontId="8" fillId="2" borderId="0" xfId="9" applyFont="1" applyFill="1"/>
    <xf numFmtId="0" fontId="18" fillId="0" borderId="0" xfId="9" applyFont="1"/>
    <xf numFmtId="0" fontId="1" fillId="0" borderId="0" xfId="27"/>
    <xf numFmtId="49" fontId="20" fillId="5" borderId="2" xfId="27" applyNumberFormat="1" applyFont="1" applyFill="1" applyBorder="1" applyAlignment="1" applyProtection="1">
      <alignment horizontal="center" vertical="center" textRotation="90" shrinkToFit="1"/>
      <protection hidden="1"/>
    </xf>
    <xf numFmtId="49" fontId="21" fillId="5" borderId="2" xfId="27" quotePrefix="1" applyNumberFormat="1" applyFont="1" applyFill="1" applyBorder="1" applyAlignment="1" applyProtection="1">
      <alignment horizontal="center" vertical="center" shrinkToFit="1"/>
      <protection hidden="1"/>
    </xf>
    <xf numFmtId="49" fontId="11" fillId="5" borderId="2" xfId="27" applyNumberFormat="1" applyFont="1" applyFill="1" applyBorder="1" applyAlignment="1" applyProtection="1">
      <alignment horizontal="center" vertical="center" shrinkToFit="1"/>
      <protection hidden="1"/>
    </xf>
    <xf numFmtId="49" fontId="22" fillId="5" borderId="2" xfId="27" applyNumberFormat="1" applyFont="1" applyFill="1" applyBorder="1" applyAlignment="1" applyProtection="1">
      <alignment horizontal="center" vertical="center" shrinkToFit="1"/>
      <protection hidden="1"/>
    </xf>
    <xf numFmtId="49" fontId="19" fillId="5" borderId="2" xfId="27" applyNumberFormat="1" applyFont="1" applyFill="1" applyBorder="1" applyAlignment="1" applyProtection="1">
      <alignment horizontal="center" vertical="center" shrinkToFit="1"/>
      <protection hidden="1"/>
    </xf>
    <xf numFmtId="49" fontId="23" fillId="5" borderId="2" xfId="27" quotePrefix="1" applyNumberFormat="1" applyFont="1" applyFill="1" applyBorder="1" applyAlignment="1" applyProtection="1">
      <alignment horizontal="center" vertical="center"/>
      <protection hidden="1"/>
    </xf>
    <xf numFmtId="49" fontId="12" fillId="5" borderId="2" xfId="27" applyNumberFormat="1" applyFont="1" applyFill="1" applyBorder="1" applyAlignment="1" applyProtection="1">
      <alignment horizontal="center" vertical="center" shrinkToFit="1"/>
      <protection hidden="1"/>
    </xf>
    <xf numFmtId="49" fontId="12" fillId="5" borderId="2" xfId="27" quotePrefix="1" applyNumberFormat="1" applyFont="1" applyFill="1" applyBorder="1" applyAlignment="1" applyProtection="1">
      <alignment horizontal="center" vertical="center" shrinkToFit="1"/>
      <protection hidden="1"/>
    </xf>
    <xf numFmtId="0" fontId="24" fillId="0" borderId="5" xfId="27" applyFont="1" applyBorder="1" applyAlignment="1">
      <alignment horizontal="left" vertical="center"/>
    </xf>
    <xf numFmtId="0" fontId="25" fillId="0" borderId="5" xfId="27" applyFont="1" applyBorder="1" applyAlignment="1">
      <alignment horizontal="left" vertical="center"/>
    </xf>
    <xf numFmtId="0" fontId="1" fillId="0" borderId="5" xfId="27" applyBorder="1" applyAlignment="1">
      <alignment horizontal="center" vertical="center"/>
    </xf>
    <xf numFmtId="2" fontId="1" fillId="0" borderId="5" xfId="27" applyNumberFormat="1" applyBorder="1" applyAlignment="1">
      <alignment horizontal="center" vertical="center"/>
    </xf>
    <xf numFmtId="0" fontId="26" fillId="0" borderId="5" xfId="27" applyFont="1" applyBorder="1" applyAlignment="1">
      <alignment vertical="center"/>
    </xf>
    <xf numFmtId="2" fontId="1" fillId="0" borderId="5" xfId="27" applyNumberFormat="1" applyBorder="1" applyAlignment="1">
      <alignment horizontal="right" vertical="center"/>
    </xf>
    <xf numFmtId="0" fontId="12" fillId="0" borderId="5" xfId="27" applyFont="1" applyBorder="1" applyAlignment="1">
      <alignment vertical="center"/>
    </xf>
    <xf numFmtId="2" fontId="12" fillId="0" borderId="5" xfId="27" applyNumberFormat="1" applyFont="1" applyBorder="1" applyAlignment="1">
      <alignment vertical="center"/>
    </xf>
    <xf numFmtId="2" fontId="1" fillId="0" borderId="8" xfId="27" applyNumberFormat="1" applyBorder="1" applyAlignment="1">
      <alignment horizontal="center" vertical="center"/>
    </xf>
    <xf numFmtId="2" fontId="1" fillId="0" borderId="7" xfId="27" applyNumberFormat="1" applyBorder="1" applyAlignment="1">
      <alignment horizontal="center" vertical="center"/>
    </xf>
    <xf numFmtId="0" fontId="27" fillId="0" borderId="8" xfId="27" applyFont="1" applyBorder="1" applyAlignment="1">
      <alignment horizontal="left" vertical="center"/>
    </xf>
    <xf numFmtId="0" fontId="25" fillId="0" borderId="9" xfId="27" applyFont="1" applyBorder="1" applyAlignment="1">
      <alignment horizontal="left" vertical="center"/>
    </xf>
    <xf numFmtId="0" fontId="1" fillId="0" borderId="9" xfId="27" applyBorder="1" applyAlignment="1">
      <alignment horizontal="center" vertical="center"/>
    </xf>
    <xf numFmtId="2" fontId="12" fillId="0" borderId="6" xfId="27" applyNumberFormat="1" applyFont="1" applyBorder="1" applyAlignment="1">
      <alignment vertical="center"/>
    </xf>
    <xf numFmtId="0" fontId="24" fillId="0" borderId="6" xfId="27" applyFont="1" applyBorder="1" applyAlignment="1">
      <alignment horizontal="left" vertical="center"/>
    </xf>
    <xf numFmtId="0" fontId="25" fillId="0" borderId="6" xfId="27" applyFont="1" applyBorder="1" applyAlignment="1">
      <alignment horizontal="left" vertical="center"/>
    </xf>
    <xf numFmtId="2" fontId="1" fillId="0" borderId="6" xfId="27" applyNumberFormat="1" applyBorder="1" applyAlignment="1">
      <alignment horizontal="right" vertical="center"/>
    </xf>
    <xf numFmtId="0" fontId="12" fillId="0" borderId="6" xfId="27" applyFont="1" applyBorder="1" applyAlignment="1">
      <alignment vertical="center"/>
    </xf>
    <xf numFmtId="0" fontId="1" fillId="0" borderId="6" xfId="27" applyBorder="1" applyAlignment="1">
      <alignment horizontal="center" vertical="center"/>
    </xf>
    <xf numFmtId="2" fontId="1" fillId="0" borderId="6" xfId="27" applyNumberFormat="1" applyBorder="1" applyAlignment="1">
      <alignment horizontal="center" vertical="center"/>
    </xf>
    <xf numFmtId="0" fontId="27" fillId="3" borderId="8" xfId="8" applyFont="1" applyFill="1" applyBorder="1" applyAlignment="1">
      <alignment horizontal="left" vertical="center"/>
    </xf>
    <xf numFmtId="0" fontId="27" fillId="3" borderId="9" xfId="8" applyFont="1" applyFill="1" applyBorder="1" applyAlignment="1">
      <alignment horizontal="left" vertical="center"/>
    </xf>
    <xf numFmtId="0" fontId="27" fillId="3" borderId="7" xfId="8" applyFont="1" applyFill="1" applyBorder="1" applyAlignment="1">
      <alignment horizontal="left" vertical="center"/>
    </xf>
    <xf numFmtId="1" fontId="20" fillId="3" borderId="5" xfId="27" applyNumberFormat="1" applyFont="1" applyFill="1" applyBorder="1" applyAlignment="1" applyProtection="1">
      <alignment horizontal="center"/>
      <protection locked="0" hidden="1"/>
    </xf>
    <xf numFmtId="49" fontId="20" fillId="3" borderId="5" xfId="27" applyNumberFormat="1" applyFont="1" applyFill="1" applyBorder="1" applyAlignment="1" applyProtection="1">
      <alignment horizontal="center"/>
      <protection locked="0" hidden="1"/>
    </xf>
    <xf numFmtId="1" fontId="20" fillId="3" borderId="5" xfId="27" applyNumberFormat="1" applyFont="1" applyFill="1" applyBorder="1" applyAlignment="1">
      <alignment horizontal="center"/>
    </xf>
    <xf numFmtId="2" fontId="28" fillId="3" borderId="6" xfId="27" applyNumberFormat="1" applyFont="1" applyFill="1" applyBorder="1" applyAlignment="1" applyProtection="1">
      <alignment horizontal="center" vertical="center"/>
      <protection locked="0" hidden="1"/>
    </xf>
    <xf numFmtId="2" fontId="20" fillId="3" borderId="8" xfId="27" applyNumberFormat="1" applyFont="1" applyFill="1" applyBorder="1" applyProtection="1">
      <protection hidden="1"/>
    </xf>
    <xf numFmtId="2" fontId="29" fillId="3" borderId="7" xfId="27" applyNumberFormat="1" applyFont="1" applyFill="1" applyBorder="1" applyProtection="1">
      <protection hidden="1"/>
    </xf>
    <xf numFmtId="4" fontId="20" fillId="3" borderId="5" xfId="27" applyNumberFormat="1" applyFont="1" applyFill="1" applyBorder="1" applyAlignment="1" applyProtection="1">
      <alignment vertical="center" shrinkToFit="1"/>
      <protection hidden="1"/>
    </xf>
    <xf numFmtId="4" fontId="28" fillId="3" borderId="6" xfId="27" applyNumberFormat="1" applyFont="1" applyFill="1" applyBorder="1" applyAlignment="1" applyProtection="1">
      <alignment horizontal="right" shrinkToFit="1"/>
      <protection hidden="1"/>
    </xf>
    <xf numFmtId="49" fontId="20" fillId="0" borderId="8" xfId="27" applyNumberFormat="1" applyFont="1" applyBorder="1" applyAlignment="1" applyProtection="1">
      <alignment vertical="center" shrinkToFit="1"/>
      <protection hidden="1"/>
    </xf>
    <xf numFmtId="0" fontId="9" fillId="0" borderId="9" xfId="8" applyFont="1" applyBorder="1" applyAlignment="1">
      <alignment horizontal="centerContinuous" vertical="center"/>
    </xf>
    <xf numFmtId="0" fontId="12" fillId="0" borderId="9" xfId="8" applyBorder="1" applyAlignment="1">
      <alignment horizontal="centerContinuous" vertical="center"/>
    </xf>
    <xf numFmtId="1" fontId="12" fillId="0" borderId="5" xfId="27" applyNumberFormat="1" applyFont="1" applyBorder="1" applyAlignment="1" applyProtection="1">
      <alignment horizontal="center"/>
      <protection locked="0" hidden="1"/>
    </xf>
    <xf numFmtId="49" fontId="12" fillId="0" borderId="5" xfId="27" applyNumberFormat="1" applyFont="1" applyBorder="1" applyAlignment="1" applyProtection="1">
      <alignment horizontal="center"/>
      <protection locked="0" hidden="1"/>
    </xf>
    <xf numFmtId="1" fontId="12" fillId="0" borderId="5" xfId="27" applyNumberFormat="1" applyFont="1" applyBorder="1" applyAlignment="1">
      <alignment horizontal="center"/>
    </xf>
    <xf numFmtId="2" fontId="12" fillId="0" borderId="6" xfId="27" applyNumberFormat="1" applyFont="1" applyBorder="1" applyAlignment="1" applyProtection="1">
      <alignment horizontal="center" vertical="center"/>
      <protection locked="0" hidden="1"/>
    </xf>
    <xf numFmtId="2" fontId="12" fillId="0" borderId="8" xfId="27" applyNumberFormat="1" applyFont="1" applyBorder="1" applyProtection="1">
      <protection hidden="1"/>
    </xf>
    <xf numFmtId="2" fontId="30" fillId="0" borderId="7" xfId="27" applyNumberFormat="1" applyFont="1" applyBorder="1" applyProtection="1">
      <protection hidden="1"/>
    </xf>
    <xf numFmtId="4" fontId="12" fillId="0" borderId="5" xfId="27" applyNumberFormat="1" applyFont="1" applyBorder="1" applyAlignment="1" applyProtection="1">
      <alignment vertical="center" shrinkToFit="1"/>
      <protection hidden="1"/>
    </xf>
    <xf numFmtId="4" fontId="12" fillId="0" borderId="6" xfId="27" applyNumberFormat="1" applyFont="1" applyBorder="1" applyAlignment="1" applyProtection="1">
      <alignment horizontal="right" shrinkToFit="1"/>
      <protection hidden="1"/>
    </xf>
    <xf numFmtId="49" fontId="20" fillId="0" borderId="9" xfId="27" applyNumberFormat="1" applyFont="1" applyBorder="1" applyAlignment="1" applyProtection="1">
      <alignment horizontal="right" vertical="center" shrinkToFit="1"/>
      <protection hidden="1"/>
    </xf>
    <xf numFmtId="0" fontId="12" fillId="0" borderId="8" xfId="8" applyBorder="1" applyAlignment="1">
      <alignment horizontal="centerContinuous" vertical="center"/>
    </xf>
    <xf numFmtId="0" fontId="24" fillId="0" borderId="9" xfId="8" applyFont="1" applyBorder="1" applyAlignment="1">
      <alignment horizontal="centerContinuous" vertical="center"/>
    </xf>
    <xf numFmtId="0" fontId="27" fillId="0" borderId="8" xfId="8" applyFont="1" applyBorder="1" applyAlignment="1">
      <alignment horizontal="left" vertical="center"/>
    </xf>
    <xf numFmtId="0" fontId="27" fillId="0" borderId="9" xfId="8" applyFont="1" applyBorder="1" applyAlignment="1">
      <alignment horizontal="left" vertical="center"/>
    </xf>
    <xf numFmtId="1" fontId="20" fillId="0" borderId="5" xfId="27" applyNumberFormat="1" applyFont="1" applyBorder="1" applyAlignment="1" applyProtection="1">
      <alignment horizontal="center"/>
      <protection locked="0" hidden="1"/>
    </xf>
    <xf numFmtId="49" fontId="20" fillId="0" borderId="5" xfId="27" applyNumberFormat="1" applyFont="1" applyBorder="1" applyAlignment="1" applyProtection="1">
      <alignment horizontal="center"/>
      <protection locked="0" hidden="1"/>
    </xf>
    <xf numFmtId="1" fontId="20" fillId="0" borderId="5" xfId="27" applyNumberFormat="1" applyFont="1" applyBorder="1" applyAlignment="1">
      <alignment horizontal="center"/>
    </xf>
    <xf numFmtId="2" fontId="28" fillId="0" borderId="6" xfId="27" applyNumberFormat="1" applyFont="1" applyBorder="1" applyAlignment="1" applyProtection="1">
      <alignment horizontal="center" vertical="center"/>
      <protection locked="0" hidden="1"/>
    </xf>
    <xf numFmtId="2" fontId="20" fillId="0" borderId="8" xfId="27" applyNumberFormat="1" applyFont="1" applyBorder="1" applyProtection="1">
      <protection hidden="1"/>
    </xf>
    <xf numFmtId="2" fontId="29" fillId="0" borderId="7" xfId="27" applyNumberFormat="1" applyFont="1" applyBorder="1" applyProtection="1">
      <protection hidden="1"/>
    </xf>
    <xf numFmtId="4" fontId="20" fillId="0" borderId="5" xfId="27" applyNumberFormat="1" applyFont="1" applyBorder="1" applyAlignment="1" applyProtection="1">
      <alignment vertical="center" shrinkToFit="1"/>
      <protection hidden="1"/>
    </xf>
    <xf numFmtId="4" fontId="28" fillId="0" borderId="6" xfId="27" applyNumberFormat="1" applyFont="1" applyBorder="1" applyAlignment="1" applyProtection="1">
      <alignment horizontal="right" shrinkToFit="1"/>
      <protection hidden="1"/>
    </xf>
    <xf numFmtId="0" fontId="27" fillId="0" borderId="7" xfId="8" applyFont="1" applyBorder="1" applyAlignment="1">
      <alignment horizontal="left" vertical="center"/>
    </xf>
    <xf numFmtId="49" fontId="12" fillId="0" borderId="1" xfId="27" applyNumberFormat="1" applyFont="1" applyBorder="1" applyAlignment="1" applyProtection="1">
      <alignment horizontal="center" vertical="center" wrapText="1"/>
      <protection locked="0"/>
    </xf>
    <xf numFmtId="4" fontId="12" fillId="0" borderId="10" xfId="27" applyNumberFormat="1" applyFont="1" applyBorder="1" applyAlignment="1" applyProtection="1">
      <alignment horizontal="right" shrinkToFit="1"/>
      <protection hidden="1"/>
    </xf>
    <xf numFmtId="0" fontId="1" fillId="0" borderId="11" xfId="27" applyBorder="1"/>
    <xf numFmtId="0" fontId="24" fillId="0" borderId="9" xfId="8" applyFont="1" applyBorder="1" applyAlignment="1">
      <alignment horizontal="right" vertical="center"/>
    </xf>
    <xf numFmtId="2" fontId="31" fillId="0" borderId="6" xfId="27" applyNumberFormat="1" applyFont="1" applyBorder="1" applyAlignment="1" applyProtection="1">
      <alignment horizontal="center" vertical="center"/>
      <protection locked="0" hidden="1"/>
    </xf>
    <xf numFmtId="0" fontId="32" fillId="0" borderId="0" xfId="8" applyFont="1" applyAlignment="1">
      <alignment horizontal="left" vertical="center"/>
    </xf>
    <xf numFmtId="2" fontId="20" fillId="0" borderId="9" xfId="27" applyNumberFormat="1" applyFont="1" applyBorder="1" applyAlignment="1" applyProtection="1">
      <alignment horizontal="right" vertical="center" shrinkToFit="1"/>
      <protection hidden="1"/>
    </xf>
    <xf numFmtId="4" fontId="12" fillId="0" borderId="1" xfId="27" applyNumberFormat="1" applyFont="1" applyBorder="1" applyAlignment="1">
      <alignment horizontal="center" vertical="center" shrinkToFit="1"/>
    </xf>
    <xf numFmtId="164" fontId="12" fillId="0" borderId="1" xfId="27" applyNumberFormat="1" applyFont="1" applyBorder="1" applyAlignment="1">
      <alignment horizontal="center" vertical="center" shrinkToFit="1"/>
    </xf>
    <xf numFmtId="2" fontId="1" fillId="0" borderId="0" xfId="27" applyNumberFormat="1"/>
    <xf numFmtId="4" fontId="1" fillId="0" borderId="0" xfId="27" applyNumberFormat="1"/>
    <xf numFmtId="1" fontId="20" fillId="0" borderId="12" xfId="27" applyNumberFormat="1" applyFont="1" applyBorder="1" applyAlignment="1" applyProtection="1">
      <alignment horizontal="center" vertical="center"/>
      <protection locked="0" hidden="1"/>
    </xf>
    <xf numFmtId="49" fontId="20" fillId="0" borderId="12" xfId="27" applyNumberFormat="1" applyFont="1" applyBorder="1" applyAlignment="1" applyProtection="1">
      <alignment horizontal="center" vertical="center"/>
      <protection locked="0" hidden="1"/>
    </xf>
    <xf numFmtId="1" fontId="20" fillId="0" borderId="12" xfId="27" applyNumberFormat="1" applyFont="1" applyBorder="1" applyAlignment="1">
      <alignment horizontal="center"/>
    </xf>
    <xf numFmtId="1" fontId="20" fillId="0" borderId="12" xfId="27" applyNumberFormat="1" applyFont="1" applyBorder="1" applyAlignment="1" applyProtection="1">
      <alignment horizontal="center"/>
      <protection locked="0" hidden="1"/>
    </xf>
    <xf numFmtId="2" fontId="28" fillId="0" borderId="12" xfId="27" applyNumberFormat="1" applyFont="1" applyBorder="1" applyAlignment="1" applyProtection="1">
      <alignment horizontal="center" vertical="center"/>
      <protection locked="0" hidden="1"/>
    </xf>
    <xf numFmtId="49" fontId="20" fillId="0" borderId="12" xfId="27" applyNumberFormat="1" applyFont="1" applyBorder="1" applyAlignment="1" applyProtection="1">
      <alignment horizontal="center"/>
      <protection locked="0" hidden="1"/>
    </xf>
    <xf numFmtId="2" fontId="20" fillId="0" borderId="13" xfId="27" applyNumberFormat="1" applyFont="1" applyBorder="1" applyProtection="1">
      <protection hidden="1"/>
    </xf>
    <xf numFmtId="2" fontId="35" fillId="0" borderId="14" xfId="27" applyNumberFormat="1" applyFont="1" applyBorder="1" applyProtection="1">
      <protection hidden="1"/>
    </xf>
    <xf numFmtId="4" fontId="20" fillId="0" borderId="12" xfId="27" applyNumberFormat="1" applyFont="1" applyBorder="1" applyAlignment="1" applyProtection="1">
      <alignment vertical="center" shrinkToFit="1"/>
      <protection hidden="1"/>
    </xf>
    <xf numFmtId="4" fontId="28" fillId="0" borderId="12" xfId="27" applyNumberFormat="1" applyFont="1" applyBorder="1" applyAlignment="1" applyProtection="1">
      <alignment horizontal="right" shrinkToFit="1"/>
      <protection hidden="1"/>
    </xf>
    <xf numFmtId="2" fontId="16" fillId="0" borderId="7" xfId="27" applyNumberFormat="1" applyFont="1" applyBorder="1" applyAlignment="1">
      <alignment horizontal="center" vertical="center"/>
    </xf>
    <xf numFmtId="2" fontId="35" fillId="3" borderId="7" xfId="27" applyNumberFormat="1" applyFont="1" applyFill="1" applyBorder="1" applyProtection="1">
      <protection hidden="1"/>
    </xf>
    <xf numFmtId="2" fontId="35" fillId="0" borderId="7" xfId="27" applyNumberFormat="1" applyFont="1" applyBorder="1" applyProtection="1">
      <protection hidden="1"/>
    </xf>
    <xf numFmtId="2" fontId="37" fillId="0" borderId="7" xfId="27" applyNumberFormat="1" applyFont="1" applyBorder="1" applyProtection="1">
      <protection hidden="1"/>
    </xf>
    <xf numFmtId="2" fontId="12" fillId="0" borderId="6" xfId="27" applyNumberFormat="1" applyFont="1" applyBorder="1" applyProtection="1">
      <protection locked="0" hidden="1"/>
    </xf>
    <xf numFmtId="166" fontId="1" fillId="0" borderId="0" xfId="27" applyNumberFormat="1"/>
    <xf numFmtId="49" fontId="20" fillId="0" borderId="9" xfId="27" applyNumberFormat="1" applyFont="1" applyBorder="1" applyAlignment="1" applyProtection="1">
      <alignment vertical="center" shrinkToFit="1"/>
      <protection hidden="1"/>
    </xf>
    <xf numFmtId="165" fontId="1" fillId="0" borderId="0" xfId="27" applyNumberFormat="1"/>
    <xf numFmtId="0" fontId="12" fillId="0" borderId="9" xfId="8" applyBorder="1" applyAlignment="1">
      <alignment horizontal="center" vertical="center"/>
    </xf>
    <xf numFmtId="0" fontId="9" fillId="0" borderId="9" xfId="8" applyFont="1" applyBorder="1" applyAlignment="1">
      <alignment horizontal="center" vertical="center"/>
    </xf>
    <xf numFmtId="0" fontId="16" fillId="0" borderId="0" xfId="27" applyFont="1"/>
    <xf numFmtId="4" fontId="40" fillId="0" borderId="0" xfId="0" applyNumberFormat="1" applyFont="1"/>
    <xf numFmtId="167" fontId="40" fillId="0" borderId="0" xfId="30" applyNumberFormat="1" applyFont="1"/>
    <xf numFmtId="0" fontId="6" fillId="2" borderId="0" xfId="9" applyFont="1" applyFill="1"/>
    <xf numFmtId="0" fontId="4" fillId="2" borderId="0" xfId="9" applyFont="1" applyFill="1"/>
    <xf numFmtId="0" fontId="42" fillId="2" borderId="0" xfId="9" applyFont="1" applyFill="1"/>
    <xf numFmtId="0" fontId="45" fillId="2" borderId="0" xfId="9" applyFont="1" applyFill="1"/>
    <xf numFmtId="0" fontId="46" fillId="2" borderId="0" xfId="9" applyFont="1" applyFill="1"/>
    <xf numFmtId="0" fontId="47" fillId="2" borderId="0" xfId="9" applyFont="1" applyFill="1"/>
    <xf numFmtId="0" fontId="43" fillId="2" borderId="0" xfId="9" applyFont="1" applyFill="1"/>
    <xf numFmtId="0" fontId="48" fillId="0" borderId="0" xfId="0" applyFont="1" applyAlignment="1">
      <alignment vertical="center" wrapText="1"/>
    </xf>
    <xf numFmtId="4" fontId="15" fillId="2" borderId="0" xfId="24" applyFont="1" applyFill="1" applyAlignment="1">
      <alignment vertical="center"/>
    </xf>
    <xf numFmtId="0" fontId="5" fillId="2" borderId="0" xfId="9" applyFont="1" applyFill="1"/>
    <xf numFmtId="43" fontId="44" fillId="2" borderId="21" xfId="29" applyFont="1" applyFill="1" applyBorder="1"/>
    <xf numFmtId="43" fontId="44" fillId="2" borderId="23" xfId="29" applyFont="1" applyFill="1" applyBorder="1"/>
    <xf numFmtId="0" fontId="51" fillId="2" borderId="0" xfId="9" applyFont="1" applyFill="1" applyBorder="1" applyAlignment="1">
      <alignment horizontal="right"/>
    </xf>
    <xf numFmtId="43" fontId="44" fillId="2" borderId="0" xfId="29" applyFont="1" applyFill="1" applyBorder="1"/>
    <xf numFmtId="43" fontId="44" fillId="2" borderId="31" xfId="29" applyFont="1" applyFill="1" applyBorder="1"/>
    <xf numFmtId="43" fontId="6" fillId="2" borderId="0" xfId="9" applyNumberFormat="1" applyFont="1" applyFill="1"/>
    <xf numFmtId="4" fontId="52" fillId="2" borderId="26" xfId="9" applyNumberFormat="1" applyFont="1" applyFill="1" applyBorder="1" applyAlignment="1">
      <alignment horizontal="center" vertical="center"/>
    </xf>
    <xf numFmtId="4" fontId="52" fillId="2" borderId="28" xfId="9" applyNumberFormat="1" applyFont="1" applyFill="1" applyBorder="1" applyAlignment="1">
      <alignment horizontal="center" vertical="center"/>
    </xf>
    <xf numFmtId="0" fontId="53" fillId="2" borderId="24" xfId="0" applyFont="1" applyFill="1" applyBorder="1" applyAlignment="1">
      <alignment horizontal="center" vertical="center"/>
    </xf>
    <xf numFmtId="0" fontId="54" fillId="7" borderId="32" xfId="0" applyFont="1" applyFill="1" applyBorder="1" applyAlignment="1">
      <alignment vertical="top" wrapText="1"/>
    </xf>
    <xf numFmtId="0" fontId="54" fillId="7" borderId="32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4" fontId="54" fillId="2" borderId="25" xfId="0" applyNumberFormat="1" applyFont="1" applyFill="1" applyBorder="1" applyAlignment="1">
      <alignment horizontal="right" vertical="center" wrapText="1"/>
    </xf>
    <xf numFmtId="0" fontId="53" fillId="2" borderId="27" xfId="0" applyFont="1" applyFill="1" applyBorder="1" applyAlignment="1">
      <alignment horizontal="center" vertical="center"/>
    </xf>
    <xf numFmtId="4" fontId="54" fillId="2" borderId="1" xfId="0" applyNumberFormat="1" applyFont="1" applyFill="1" applyBorder="1" applyAlignment="1">
      <alignment horizontal="right" vertical="center" wrapText="1"/>
    </xf>
    <xf numFmtId="49" fontId="12" fillId="5" borderId="2" xfId="27" applyNumberFormat="1" applyFont="1" applyFill="1" applyBorder="1" applyAlignment="1" applyProtection="1">
      <alignment horizontal="center" vertical="center" textRotation="90" shrinkToFit="1"/>
      <protection hidden="1"/>
    </xf>
    <xf numFmtId="49" fontId="12" fillId="5" borderId="2" xfId="27" quotePrefix="1" applyNumberFormat="1" applyFont="1" applyFill="1" applyBorder="1" applyAlignment="1" applyProtection="1">
      <alignment horizontal="center" vertical="center" wrapText="1" shrinkToFit="1"/>
      <protection hidden="1"/>
    </xf>
    <xf numFmtId="49" fontId="19" fillId="5" borderId="2" xfId="27" quotePrefix="1" applyNumberFormat="1" applyFont="1" applyFill="1" applyBorder="1" applyAlignment="1" applyProtection="1">
      <alignment horizontal="center" vertical="center" shrinkToFit="1"/>
      <protection hidden="1"/>
    </xf>
    <xf numFmtId="49" fontId="19" fillId="5" borderId="2" xfId="27" applyNumberFormat="1" applyFont="1" applyFill="1" applyBorder="1" applyAlignment="1" applyProtection="1">
      <alignment horizontal="center" vertical="center" shrinkToFit="1"/>
      <protection hidden="1"/>
    </xf>
    <xf numFmtId="0" fontId="17" fillId="4" borderId="3" xfId="8" applyFont="1" applyFill="1" applyBorder="1" applyAlignment="1">
      <alignment horizontal="center" vertical="center" wrapText="1"/>
    </xf>
    <xf numFmtId="0" fontId="17" fillId="4" borderId="4" xfId="8" applyFont="1" applyFill="1" applyBorder="1" applyAlignment="1">
      <alignment horizontal="center" vertical="center" wrapText="1"/>
    </xf>
    <xf numFmtId="0" fontId="10" fillId="0" borderId="0" xfId="27" applyFont="1" applyAlignment="1" applyProtection="1">
      <alignment horizontal="center" vertical="center" shrinkToFit="1"/>
      <protection hidden="1"/>
    </xf>
    <xf numFmtId="49" fontId="1" fillId="5" borderId="2" xfId="27" applyNumberFormat="1" applyFill="1" applyBorder="1" applyAlignment="1" applyProtection="1">
      <alignment horizontal="center" vertical="center" textRotation="90"/>
      <protection hidden="1"/>
    </xf>
    <xf numFmtId="49" fontId="20" fillId="5" borderId="2" xfId="27" applyNumberFormat="1" applyFont="1" applyFill="1" applyBorder="1" applyAlignment="1" applyProtection="1">
      <alignment horizontal="center" vertical="center" shrinkToFit="1"/>
      <protection hidden="1"/>
    </xf>
    <xf numFmtId="0" fontId="1" fillId="5" borderId="2" xfId="27" applyFill="1" applyBorder="1" applyProtection="1">
      <protection hidden="1"/>
    </xf>
    <xf numFmtId="49" fontId="12" fillId="5" borderId="2" xfId="27" applyNumberFormat="1" applyFont="1" applyFill="1" applyBorder="1" applyAlignment="1" applyProtection="1">
      <alignment horizontal="center" vertical="center" wrapText="1" shrinkToFit="1"/>
      <protection hidden="1"/>
    </xf>
    <xf numFmtId="49" fontId="12" fillId="5" borderId="2" xfId="27" applyNumberFormat="1" applyFont="1" applyFill="1" applyBorder="1" applyAlignment="1" applyProtection="1">
      <alignment horizontal="center" vertical="center" shrinkToFit="1"/>
      <protection hidden="1"/>
    </xf>
    <xf numFmtId="0" fontId="9" fillId="0" borderId="8" xfId="8" applyFont="1" applyBorder="1" applyAlignment="1">
      <alignment horizontal="center" vertical="center"/>
    </xf>
    <xf numFmtId="0" fontId="9" fillId="0" borderId="9" xfId="8" applyFont="1" applyBorder="1" applyAlignment="1">
      <alignment horizontal="center" vertical="center"/>
    </xf>
    <xf numFmtId="0" fontId="9" fillId="0" borderId="7" xfId="8" applyFont="1" applyBorder="1" applyAlignment="1">
      <alignment horizontal="center" vertical="center"/>
    </xf>
    <xf numFmtId="49" fontId="12" fillId="0" borderId="1" xfId="27" quotePrefix="1" applyNumberFormat="1" applyFont="1" applyBorder="1" applyAlignment="1" applyProtection="1">
      <alignment horizontal="left" vertical="center" shrinkToFit="1"/>
      <protection locked="0"/>
    </xf>
    <xf numFmtId="49" fontId="12" fillId="0" borderId="1" xfId="27" applyNumberFormat="1" applyFont="1" applyBorder="1" applyAlignment="1" applyProtection="1">
      <alignment horizontal="left" vertical="center" shrinkToFit="1"/>
      <protection locked="0"/>
    </xf>
    <xf numFmtId="49" fontId="12" fillId="0" borderId="1" xfId="27" quotePrefix="1" applyNumberFormat="1" applyFont="1" applyBorder="1" applyAlignment="1" applyProtection="1">
      <alignment horizontal="left" vertical="center" wrapText="1"/>
      <protection locked="0"/>
    </xf>
    <xf numFmtId="49" fontId="12" fillId="0" borderId="1" xfId="27" applyNumberFormat="1" applyFont="1" applyBorder="1" applyAlignment="1" applyProtection="1">
      <alignment horizontal="left" vertical="center" wrapText="1"/>
      <protection locked="0"/>
    </xf>
    <xf numFmtId="4" fontId="33" fillId="0" borderId="1" xfId="27" applyNumberFormat="1" applyFont="1" applyBorder="1" applyAlignment="1">
      <alignment horizontal="center" vertical="center" shrinkToFit="1"/>
    </xf>
    <xf numFmtId="4" fontId="33" fillId="0" borderId="1" xfId="27" applyNumberFormat="1" applyFont="1" applyBorder="1" applyAlignment="1" applyProtection="1">
      <alignment horizontal="center" vertical="center" shrinkToFit="1"/>
      <protection locked="0" hidden="1"/>
    </xf>
    <xf numFmtId="49" fontId="34" fillId="0" borderId="12" xfId="27" applyNumberFormat="1" applyFont="1" applyBorder="1" applyAlignment="1" applyProtection="1">
      <alignment horizontal="left" vertical="center" shrinkToFit="1"/>
      <protection hidden="1"/>
    </xf>
    <xf numFmtId="0" fontId="36" fillId="0" borderId="9" xfId="8" applyFont="1" applyBorder="1" applyAlignment="1">
      <alignment horizontal="center" vertical="center"/>
    </xf>
    <xf numFmtId="0" fontId="36" fillId="0" borderId="7" xfId="8" applyFont="1" applyBorder="1" applyAlignment="1">
      <alignment horizontal="center" vertical="center"/>
    </xf>
    <xf numFmtId="49" fontId="12" fillId="0" borderId="15" xfId="27" quotePrefix="1" applyNumberFormat="1" applyFont="1" applyBorder="1" applyAlignment="1" applyProtection="1">
      <alignment horizontal="left" vertical="center" shrinkToFit="1"/>
      <protection locked="0"/>
    </xf>
    <xf numFmtId="49" fontId="12" fillId="0" borderId="16" xfId="27" quotePrefix="1" applyNumberFormat="1" applyFont="1" applyBorder="1" applyAlignment="1" applyProtection="1">
      <alignment horizontal="left" vertical="center" shrinkToFit="1"/>
      <protection locked="0"/>
    </xf>
    <xf numFmtId="49" fontId="12" fillId="0" borderId="17" xfId="27" quotePrefix="1" applyNumberFormat="1" applyFont="1" applyBorder="1" applyAlignment="1" applyProtection="1">
      <alignment horizontal="left" vertical="center" shrinkToFit="1"/>
      <protection locked="0"/>
    </xf>
    <xf numFmtId="0" fontId="38" fillId="0" borderId="1" xfId="27" applyFont="1" applyBorder="1" applyAlignment="1">
      <alignment vertical="center"/>
    </xf>
    <xf numFmtId="4" fontId="24" fillId="0" borderId="1" xfId="27" applyNumberFormat="1" applyFont="1" applyBorder="1" applyAlignment="1">
      <alignment horizontal="center" vertical="center" shrinkToFit="1"/>
    </xf>
    <xf numFmtId="4" fontId="24" fillId="0" borderId="1" xfId="27" applyNumberFormat="1" applyFont="1" applyBorder="1" applyAlignment="1" applyProtection="1">
      <alignment horizontal="center" vertical="center" shrinkToFit="1"/>
      <protection locked="0" hidden="1"/>
    </xf>
    <xf numFmtId="0" fontId="51" fillId="2" borderId="18" xfId="9" applyFont="1" applyFill="1" applyBorder="1" applyAlignment="1">
      <alignment horizontal="right"/>
    </xf>
    <xf numFmtId="0" fontId="51" fillId="2" borderId="19" xfId="9" applyFont="1" applyFill="1" applyBorder="1" applyAlignment="1">
      <alignment horizontal="right"/>
    </xf>
    <xf numFmtId="0" fontId="51" fillId="2" borderId="20" xfId="9" applyFont="1" applyFill="1" applyBorder="1" applyAlignment="1">
      <alignment horizontal="right"/>
    </xf>
    <xf numFmtId="0" fontId="4" fillId="2" borderId="18" xfId="9" applyNumberFormat="1" applyFont="1" applyFill="1" applyBorder="1" applyAlignment="1">
      <alignment horizontal="center" vertical="center" wrapText="1" readingOrder="1"/>
    </xf>
    <xf numFmtId="0" fontId="4" fillId="2" borderId="19" xfId="9" applyNumberFormat="1" applyFont="1" applyFill="1" applyBorder="1" applyAlignment="1">
      <alignment horizontal="center" vertical="center" wrapText="1" readingOrder="1"/>
    </xf>
    <xf numFmtId="0" fontId="4" fillId="2" borderId="20" xfId="9" applyNumberFormat="1" applyFont="1" applyFill="1" applyBorder="1" applyAlignment="1">
      <alignment horizontal="center" vertical="center" wrapText="1" readingOrder="1"/>
    </xf>
    <xf numFmtId="0" fontId="56" fillId="0" borderId="0" xfId="0" applyFont="1" applyAlignment="1">
      <alignment horizontal="left" vertical="center" wrapText="1"/>
    </xf>
    <xf numFmtId="0" fontId="4" fillId="6" borderId="22" xfId="9" applyFont="1" applyFill="1" applyBorder="1" applyAlignment="1">
      <alignment horizontal="center" vertical="center" wrapText="1"/>
    </xf>
    <xf numFmtId="0" fontId="43" fillId="6" borderId="22" xfId="9" applyFont="1" applyFill="1" applyBorder="1" applyAlignment="1">
      <alignment horizontal="center" vertical="center" wrapText="1"/>
    </xf>
    <xf numFmtId="0" fontId="43" fillId="6" borderId="22" xfId="9" applyFont="1" applyFill="1" applyBorder="1" applyAlignment="1">
      <alignment horizontal="center" vertical="center"/>
    </xf>
    <xf numFmtId="0" fontId="4" fillId="6" borderId="22" xfId="9" applyFont="1" applyFill="1" applyBorder="1" applyAlignment="1">
      <alignment horizontal="center" vertical="center"/>
    </xf>
    <xf numFmtId="4" fontId="4" fillId="6" borderId="22" xfId="9" applyNumberFormat="1" applyFont="1" applyFill="1" applyBorder="1" applyAlignment="1">
      <alignment horizontal="center" vertical="center" wrapText="1" readingOrder="1"/>
    </xf>
    <xf numFmtId="0" fontId="51" fillId="2" borderId="29" xfId="9" applyFont="1" applyFill="1" applyBorder="1" applyAlignment="1">
      <alignment horizontal="right"/>
    </xf>
    <xf numFmtId="0" fontId="51" fillId="2" borderId="30" xfId="9" applyFont="1" applyFill="1" applyBorder="1" applyAlignment="1">
      <alignment horizontal="right"/>
    </xf>
    <xf numFmtId="0" fontId="51" fillId="2" borderId="23" xfId="9" applyFont="1" applyFill="1" applyBorder="1" applyAlignment="1">
      <alignment horizontal="right"/>
    </xf>
  </cellXfs>
  <cellStyles count="31">
    <cellStyle name="Milliers" xfId="30" builtinId="3"/>
    <cellStyle name="Milliers 4" xfId="5"/>
    <cellStyle name="Milliers 4 2" xfId="29"/>
    <cellStyle name="Normal" xfId="0" builtinId="0"/>
    <cellStyle name="Normal - Style1" xfId="28"/>
    <cellStyle name="Normal 10" xfId="9"/>
    <cellStyle name="Normal 10 2" xfId="25"/>
    <cellStyle name="Normal 2 3 2 2" xfId="6"/>
    <cellStyle name="Normal 2 3 2 2 27" xfId="11"/>
    <cellStyle name="Normal 2 3 2 2 28" xfId="13"/>
    <cellStyle name="Normal 2 3 33" xfId="8"/>
    <cellStyle name="Normal 2 3 4" xfId="3"/>
    <cellStyle name="Normal 2 3 4 2" xfId="23"/>
    <cellStyle name="Normal 2 3 4 2 3" xfId="10"/>
    <cellStyle name="Normal 2 3 4 2 3 24" xfId="1"/>
    <cellStyle name="Normal 2 3 4 2 3 25" xfId="2"/>
    <cellStyle name="Normal 2 3 4 23" xfId="14"/>
    <cellStyle name="Normal 2 3 4 24" xfId="15"/>
    <cellStyle name="Normal 2 3 4 3" xfId="4"/>
    <cellStyle name="Normal 2 3 4 4" xfId="26"/>
    <cellStyle name="Normal 2 3 5 2 2" xfId="7"/>
    <cellStyle name="Normal 2 6" xfId="16"/>
    <cellStyle name="Normal 2 6 2 3 24" xfId="12"/>
    <cellStyle name="Normal 2 6 2 3 25" xfId="17"/>
    <cellStyle name="Normal 2 6 23" xfId="18"/>
    <cellStyle name="Normal 2 6 24" xfId="19"/>
    <cellStyle name="Normal 2 6 36" xfId="20"/>
    <cellStyle name="Normal 3 2" xfId="21"/>
    <cellStyle name="Normal 8 2" xfId="27"/>
    <cellStyle name="Normal 8 2 2" xfId="22"/>
    <cellStyle name="Normal_Bp maaoune" xfId="24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84" Type="http://schemas.openxmlformats.org/officeDocument/2006/relationships/externalLink" Target="externalLinks/externalLink81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6" Type="http://schemas.openxmlformats.org/officeDocument/2006/relationships/externalLink" Target="externalLinks/externalLink13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90" Type="http://schemas.openxmlformats.org/officeDocument/2006/relationships/externalLink" Target="externalLinks/externalLink87.xml"/><Relationship Id="rId95" Type="http://schemas.openxmlformats.org/officeDocument/2006/relationships/externalLink" Target="externalLinks/externalLink92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105" Type="http://schemas.openxmlformats.org/officeDocument/2006/relationships/externalLink" Target="externalLinks/externalLink102.xml"/><Relationship Id="rId113" Type="http://schemas.openxmlformats.org/officeDocument/2006/relationships/externalLink" Target="externalLinks/externalLink110.xml"/><Relationship Id="rId118" Type="http://schemas.openxmlformats.org/officeDocument/2006/relationships/externalLink" Target="externalLinks/externalLink115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93" Type="http://schemas.openxmlformats.org/officeDocument/2006/relationships/externalLink" Target="externalLinks/externalLink90.xml"/><Relationship Id="rId98" Type="http://schemas.openxmlformats.org/officeDocument/2006/relationships/externalLink" Target="externalLinks/externalLink95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103" Type="http://schemas.openxmlformats.org/officeDocument/2006/relationships/externalLink" Target="externalLinks/externalLink100.xml"/><Relationship Id="rId108" Type="http://schemas.openxmlformats.org/officeDocument/2006/relationships/externalLink" Target="externalLinks/externalLink105.xml"/><Relationship Id="rId116" Type="http://schemas.openxmlformats.org/officeDocument/2006/relationships/externalLink" Target="externalLinks/externalLink113.xml"/><Relationship Id="rId124" Type="http://schemas.openxmlformats.org/officeDocument/2006/relationships/calcChain" Target="calcChain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91" Type="http://schemas.openxmlformats.org/officeDocument/2006/relationships/externalLink" Target="externalLinks/externalLink88.xml"/><Relationship Id="rId96" Type="http://schemas.openxmlformats.org/officeDocument/2006/relationships/externalLink" Target="externalLinks/externalLink93.xml"/><Relationship Id="rId111" Type="http://schemas.openxmlformats.org/officeDocument/2006/relationships/externalLink" Target="externalLinks/externalLink10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14" Type="http://schemas.openxmlformats.org/officeDocument/2006/relationships/externalLink" Target="externalLinks/externalLink111.xml"/><Relationship Id="rId119" Type="http://schemas.openxmlformats.org/officeDocument/2006/relationships/externalLink" Target="externalLinks/externalLink116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04" Type="http://schemas.openxmlformats.org/officeDocument/2006/relationships/externalLink" Target="externalLinks/externalLink101.xml"/><Relationship Id="rId120" Type="http://schemas.openxmlformats.org/officeDocument/2006/relationships/externalLink" Target="externalLinks/externalLink117.xml"/><Relationship Id="rId125" Type="http://schemas.openxmlformats.org/officeDocument/2006/relationships/customXml" Target="../customXml/item1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15" Type="http://schemas.openxmlformats.org/officeDocument/2006/relationships/externalLink" Target="externalLinks/externalLink1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Balil\PARTAGE(balil)\SAAF\MES%20DOCUMENTS\SAMANAH\DOCUMENTS%20DE%20LA%20MISSION%20(M1)\Pi&#232;ces%20&#233;crites%20du%20dossier%20(E)\METRE\M&#233;tr&#233;%20Samanah%20B&#228;timen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Khalid2\C\KHALID%20DOSSIER\ben%20hamed\SGAMNA%20OD%20FARES\APD\besoin-pop-sim-co&#251;t-sgamna%20Od%20fares\besoin-pop-simul-co&#251;t%20sgamna%20od%20fares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LMSABIH3\rachid%202\DOCUME~1\ADMINI~1\LOCALS~1\Temp\Rar$DI00.672\paiecadre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Hakam\c\DOSSIER%20HAKAM\APS%20AEP%20TADDART\etude%20financiere\co&#251;t%20projet%20distribution\CD%20distribution3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lham\ZHANI\AFAIRES%20EN%20COURS\PALNS%20PALMARIVA%20NOU\metre%20palmariva\METRE\METRE%203%20SOL%20A%20TER\CNCA%20DE%20modefier%20le25-03-05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Imane\AFFAIRES%20EN%20COURS\Documents%20and%20Settings\user\Bureau\Bahia%20Beach%20Golf\CNCA%20DE%20modefier%20le25-03-05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echange%20all%20users/BOUCHRA%20TECHNIQUE/DPN&#176;10/METRE%20MARYAM/m&#233;tr&#233;%20targa/modufication%20m&#233;tr&#233;%20targua/Documents%20and%20Settings/p%20c/Bureau/sa-2005/salle%20de%20sport%20tanger/m&#233;tr&#233;/Documents%20and%20Settings/p%20c/B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4BB1FD2\A-E-P-Coolbroke-White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Volume_D\Dossier%20bureau\Divers%20dossier%20lazrak\DCE%20Annasr\L031_bp_DCE_elec_annasr_modifie1002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LID%20DOSSIER\AKNOUL\Tableau\DECO\aknoul%20DEC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achimi\C\Nzala-Sidi%20Ali-Mghassine\DCE%20definitif\Confidentiel\P4-cond%20d&#233;finitif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RTM%20MARRAKECH\METRE\m&#233;tr&#233;%20modifier%20le%2018-03-05\divers\PROJET%20DE%20DRD%20ET%20DE%20CRCA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CNCA%20DE%20modefier%20le25-03-05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Srv-nas\echange%20all%20users\BOUCHRA%20TECHNIQUE\Ashraf\Work%20files\Khozama\Khozamasales(T6)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OSTE1\D%20POSTE1\Mes%20documents\TRAVAUX\ESTIMATIONS\Confidentiel%20tanger-asilah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OUVGARD%20TRAVAIL/DOSSIER%20metre/Projets%20en%20cours%20d'&#233;tude/Extension%20d&#233;l&#233;gation%20de%20sant&#233;%20de%20Settat/D&#233;comptes/DP02/Users/Hp/Desktop/voirie%20cfff%20beni%20mellal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Users\Hp\Desktop\voirie%20cfff%20beni%20mellal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ssistanat\rabia%20system\windows\TEMP\WINDOWS\Menu%20D&#233;marrer\partage%20batiment\rachih\Nas%20A1%20TEST%20DECOUPAG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sistanat\rabia%20system\windows\TEMP\WINDOWS\Menu%20D&#233;marrer\partage%20batiment\rachih\Nas%20A1%20TEST%20DECOUPAG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cuments%20and%20Settings\hicham\Local%20Settings\Temporary%20Internet%20Files\Content.IE5\C5BS1JI5\assinisst\SOTOTRACOM\D&#233;c%20n&#176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ssinisst\SOTOTRACOM\D&#233;c%20n&#176;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cuments%20and%20Settings\hicham\Local%20Settings\Temporary%20Internet%20Files\Content.IE5\C5BS1JI5\SOTOTRACOM\D&#233;c%20n&#176;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WINDOWS\TEMP\Mand_perB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pn04cjrsidirahal\WINDOWS\TEMP\Mand_perBAK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uto-cont-settat\SITUATION%20DES%20TRAVAUX%20MONTUEL\SITU-12-2003\Lot%20D\PV02-12_lot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cuments%20and%20Settings\standard\Bureau\DECOMPTE\ARMATUR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Mes%20documents\Downloads\AUXITEM%20PRINCIPAL\MARCHOH\CASERNE%20DES%20F.A%20AL%20HOCEIMA\SITU%20.N&#176;3%20CASERNE%20F.A.AL%20HOCIE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cuments%20and%20Settings\p%20c\Bureau\sa-2005\salle%20de%20sport%20tanger\m&#233;tr&#233;\Documents%20and%20Settings\p%20c\Bureau\sa-2005\RTM%20MARRAKECH\METRE\m&#233;tr&#233;%20RTM%20DE%20B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rradi\gestion%20des%20decompt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oste1\c\Mes%20Documents\Sidi%20ameur%20MII\M&#233;tr&#233;%20Sidi%20Amour%20Hadi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STAPORT\Marche%20STAPORT\HABITAT\Mach&#233;%20N%20O.P.A.N%20KH.395-08%20Lot%20RIAD%20ESSALAM%20II\Recu%20B.E.T\SOTOTRACOM\D&#233;c%20n&#176;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Belmellouki\travaux\Mes%20documents\TRAVAUX\ESTIMATIONS\haouafat%20DCE%20d&#233;finitif%20tirage%20lot%20conduite\ae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Hakam\c\Document%20khalid\Tlat%20Lakhssas\DCE_Pr&#233;Def\lot%20g&#233;nie%20civil\P4_G&#233;nie%20civil_T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87DACB\PROJET%20DE%20DRD%20ET%20DE%20CRC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echange%20all%20users/BOUCHRA%20TECHNIQUE/DPN&#176;10/Documents%20and%20Settings/p%20c/Bureau/sa-2005/salle%20de%20sport%20tanger/m&#233;tr&#233;/Documents%20and%20Settings/p%20c/Bureau/sa-2005/RTM%20MARRAKECH/METRE/m&#233;tr&#233;%20RTM%20DE%20BASE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bderrahim\AUXITEM%20HP\Saida\TROUGOUT\SITN&#176;%202%20COLLEGE%20TROUGOUTE\AUXITEM%20PRINCIPAL\MARCHOH\CASERNE%20DES%20F.A%20AL%20HOCEIMA\SITU%20.N&#176;3%20CASERNE%20F.A.AL%20HOCIE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Soufiane%20B&#233;ton%20Arm&#233;\zakaria%20trava\CENTRE%20D&#8217;ADDICTOLOGIE%20A%20EL%20KELAA%20DES%20SRAGHNA\DP_5%20h&#233;modialyse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TS%20SAMIR\YOUSSE\afaires%20samir\Afaires%20DCE\PERS\DOSSIER%20SAMIR\METRE\CNCA%20DE%20modefier%20le25-03-0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cuments%20and%20Settings\hasnaoui\Bureau\BEJAAD%207\assinisst\SOTOTRACOM\D&#233;c%20n&#176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Khalid2\C\KHALID%20DOSSIER\ben%20hamed\SGAMNA%20OD%20FARES\APD\brise%20charge\OBTRADSK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adm\LOCALS~1\Temp\ALEM%20RABAT\VENTI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ata_asoubeir0605\Nouveau%20Porte-documents\V.I.P\M&#233;tre%20et%20D&#233;compte\DOCUME~1\HBENLO~1\LOCALS~1\Temp\ALEM%20RABAT\VENTI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Gold133\c\Mes%20documents\Tanger\Tanger%20mission%20II\Etude%20Tanger%20II\Excel%20Tanger%20II\Tanger\Etude%20Tanger\ZONES%20re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cuments%20and%20Settings\hasnaoui\Bureau\BEJAAD%207\STAPORT\Marche%20STAPORT\HABITAT\Mach&#233;%20N%20O.P.A.N%20KH.395-08%20Lot%20RIAD%20ESSALAM%20II\Recu%20B.E.T\SOTOTRACOM\D&#233;c%20n&#176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GUS\METRES%20DEFINITIFS%20CON-SETTAT\Assainissement\dt\DT-METRE\DT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OSTE1\D%20POSTE1\Mes%20documents\TRAVAUX\ESTIMATIONS\haouafat%20DCE%20d&#233;finitif%20tirage%20lot%20conduite\ae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p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OH01_lot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5-133\dossiers%20par\Mes%20documents\ae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Gold133\c\Mes%20documents\Tanger\Tanger%20mission%20II\Etude%20Tanger%20II\Excel%20Tanger%20II\Mes%20documents\aep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oste1\c\Mes%20Documents\Sidi%20ameur%20MII\M&#233;tr&#233;%20Sidi%20Amour%20Hadi\A-E-P-Coolbroke-Whi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D041422\m&#233;tr&#233;%20RTM%20DE%20B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Khalid2\C\KHALID%20DOSSIER\ben%20hamed\MRIZIGUE\APD\&#233;tude%20financi&#232;re\co&#251;t%20d'investissement%20et%20de%20d&#233;veloppement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Khalid2\C\KHALID%20DOSSIER\Oued%20Zem\APD%20D&#233;finitif\estimation%20financi&#232;re\d&#233;tail%20de%20la%20production%20d&#233;f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itriala_k\partage\A-MES%20DOSSIERS\dossiers%20khadija\BATIMENT\20517-MARINA%20AGADIR\QUAI%20EST\CALCUL\BCP-apd-plomb-nc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Khalid2\c\Tafraout%20AEP\Modele\Ancien%20SP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Documents%20and%20Settings\Propri&#233;taire\Local%20Settings\Temporary%20Internet%20Files\Content.IE5\99VX65HK\Annasr%20confid%20elec%20(3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Janati\PARTAGE\Documents%20and%20Settings\Administrateur\Bureau\P4_G&#233;nie%20civil%20brise%20charg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achimi\C\Nzala-Sidi%20Ali-Mghassine\DCE%20definitif\Confidentiel\P4GC%20d&#233;finitif%20variant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A9D256\m&#233;tr&#233;%20RTM%20DE%20B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JIDAR1\scan\Mon%20Travail\Projets%20en%20cours%20d'&#233;tude\Complexe%20Artisanal%20Oulad%20Mrah\D&#233;comptes\DP01\D&#233;compte%20Artisanat\WINDOWS\TEMP\Program%20Files\Msofficepro\Mod&#232;les\Mandat\pc_red\redwan\model\ENG_HS.xlt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Mon%20Travail\Projets%20en%20cours%20d'&#233;tude\Complexe%20Artisanal%20Oulad%20Mrah\D&#233;comptes\DP01\D&#233;compte%20Artisanat\WINDOWS\TEMP\Program%20Files\Msofficepro\Mod&#232;les\Mandat\pc_red\redwan\model\ENG_HS.xlt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Aachimi\C\DCEDR7\Nzala-Sidi%20Ali-Mghassine\MAZIZ%20NMS\MGHASSINE\MGHASSINE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voice.xlt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Users\salam\Documents\DP2018\dp%20caidat%20sidi%20aissa%20b%20slimane\WINDOWS\TEMP\Mand_perBAK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p\Personnel\Bahia%20Beach%20Golf\CNCA%20DE%20modefier%20le25-03-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RTM%20MARRAKECH\METRE\m&#233;tr&#233;%20modifier%20le%2018-03-05\PROJET%20DE%20DRD%20ET%20DE%20CRC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ocuments%20and%20Settings\hasnaoui\Bureau\BEJAAD%207\Documents%20and%20Settings\Administrateur\Bureau\b&#233;ni%20ayat%20addich%20atta%201%202%203%204%205\projet%20attachement6\ATACHEMENT%2006%20BENI%20AYA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2E0C65\m&#233;tr&#233;%20RTM%20DE%20B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p\ANOUAR%203\APS\HOTEL%20MARRAKECH\DIVERS\METRE%20GUCHE%20OUDAYA%20SAMIR\CNCA%20DE%20modefier%20le25-03-05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p\afaires%20samir\ETUDE%202008\APD\BAHIA%20BEACH%20GOLF\El&#233;ments%20d&#233;taill&#233;s\ELEME%20M\CNCA%20DE%20modefier%20le25-03-05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Central\data%20(e)\Mes%20documents\Base%20de%20donn&#233;es%20Base%20de%20donn&#233;es%20du%20personnel%2020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travail\chrifia\ATT%20N&#176;1%20CHRIFIA\DOSSIER%20EL%20YAZID\TARGA%20CGI\ATTACHEMENT%20TARGA-CGI-\SITUATION%20N&#176;%203%20CGI%20%20targa\SITUATION%20GLOBAL%20DES%20TRAVAUX-CGI%20TARGA-LOT%20N&#176;9.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WINDOWS\TEMP\Program%20Files\Msofficepro\Mod&#232;les\Mandat\pc_red\redwan\model\ENG_HS.xlt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webmail.menara.ma\CRCA\PREF-BERN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pn04cjrsidirahal\WINDOWS\TEMP\Program%20Files\Msofficepro\Mod&#232;les\Mandat\pc_red\redwan\model\ENG_HS.xlt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Users\salam\Documents\DP2018\dp%20caidat%20sidi%20aissa%20b%20slimane\WINDOWS\TEMP\Program%20Files\Msofficepro\Mod&#232;les\Mandat\pc_red\redwan\model\ENG_HS.xlt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Technique\targa%20cgi\DOSSIER%20EL%20YAZID\TARGA%20CGI\ATTACHEMENT%20TARGA-CGI-\SITUATION%20N&#176;%203%20CGI%20%20targa\SITUATION%20GLOBAL%20DES%20TRAVAUX-CGI%20TARGA-LOT%20N&#176;9.1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MANDAT1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Belmellouki\travaux\Mes%20documents\TRAVAUX\ESTIMATIONS\haouafat%20DCE%20d&#233;finitif%20tirage%20lot%20conduite\A-E-P-Coolbroke-Whit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lham\Users\BerrouS\AppData\Local\Microsoft\Windows\Temporary%20Internet%20Files\Content.Outlook\2K0YX3PV\BIBLIOTHEQUE%20DE%20BATIAMENT\MARCHE\DCE\BAHIA\BAHIA%20DCE%20lot%2011%20Etanch%20du10-09-09V2\BAHIA%20%20BORD%20A-B%20du%20280609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Hakam\c\KHALID%20DOSSIER\Oued%20Zem\APD%20D&#233;finitif\estimation%20financi&#232;re\d&#233;tail%20de%20la%20production%20d&#233;f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zouid.SOMANA.000\Mes%20documents\Mes%20Documents\Documentations%20Qualit&#233;\Documentations%20Qualit&#233;\Chapitre%207\7512%20PC%20Gestion%20informatis&#233;e%20du%20projet%20valid&#233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C4B26F3\7512%20Gestion%20informatis&#233;e%20du%20projet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adm\LOCALS~1\Temp\ALEM%20RABAT\VENT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IRE\scan\data_asoubeir0605\Nouveau%20Porte-documents\V.I.P\M&#233;tre%20et%20D&#233;compte\DOCUME~1\HBENLO~1\LOCALS~1\Temp\ALEM%20RABAT\V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00.GO.Détail"/>
      <sheetName val="CUISINES"/>
      <sheetName val="BAT PRIN"/>
      <sheetName val="ADMINISTRATION"/>
      <sheetName val="RECAP"/>
      <sheetName val="go"/>
      <sheetName val="go1"/>
      <sheetName val="etan"/>
      <sheetName val="etan1"/>
      <sheetName val="S_100_GO_Détail"/>
      <sheetName val="BAT_PRIN"/>
      <sheetName val="AM-FOD "/>
      <sheetName val="AM-ELEV  (2)"/>
      <sheetName val="BDPE "/>
      <sheetName val="EStimation"/>
      <sheetName val="CLIM "/>
      <sheetName val="PLOMB "/>
      <sheetName val="SURFACE OC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 Ahmed recenssement"/>
      <sheetName val="Pop Sgamna"/>
      <sheetName val="DN adduction"/>
      <sheetName val="Pop O.Farès"/>
      <sheetName val="recens"/>
      <sheetName val="Ben Ahmed"/>
      <sheetName val="résultats tronçons"/>
      <sheetName val="résultats noeuds"/>
      <sheetName val="graphe bc"/>
      <sheetName val="brise charge"/>
      <sheetName val="traversée chaaba"/>
      <sheetName val="traversée route et piste"/>
      <sheetName val="ventouse"/>
      <sheetName val="vidange"/>
      <sheetName val="détail des Noeuds"/>
      <sheetName val="linéaire"/>
      <sheetName val="coût lots"/>
      <sheetName val="Répart lot conduites"/>
      <sheetName val="PU"/>
      <sheetName val="production distrib g2"/>
      <sheetName val="RECAPITULATIF"/>
      <sheetName val="groupe 2 B-A"/>
      <sheetName val="c-develop-g2"/>
      <sheetName val="Cout developpement g2"/>
      <sheetName val="c-develop-OD FARES"/>
      <sheetName val="c-develop-SGAMNA"/>
      <sheetName val="Ben_Ahmed_recenssement"/>
      <sheetName val="Pop_Sgamna"/>
      <sheetName val="DN_adduction"/>
      <sheetName val="Pop_O_Farès"/>
      <sheetName val="Ben_Ahmed"/>
      <sheetName val="résultats_tronçons"/>
      <sheetName val="résultats_noeuds"/>
      <sheetName val="graphe_bc"/>
      <sheetName val="brise_charge"/>
      <sheetName val="traversée_chaaba"/>
      <sheetName val="traversée_route_et_piste"/>
      <sheetName val="détail_des_Noeuds"/>
      <sheetName val="coût_lots"/>
      <sheetName val="Répart_lot_conduites"/>
      <sheetName val="production_distrib_g2"/>
      <sheetName val="groupe_2_B-A"/>
      <sheetName val="Cout_developpement_g2"/>
      <sheetName val="c-develop-OD_FARES"/>
      <sheetName val="Ben_Ahmed_recenssement1"/>
      <sheetName val="Pop_Sgamna1"/>
      <sheetName val="DN_adduction1"/>
      <sheetName val="Pop_O_Farès1"/>
      <sheetName val="Ben_Ahmed1"/>
      <sheetName val="résultats_tronçons1"/>
      <sheetName val="résultats_noeuds1"/>
      <sheetName val="graphe_bc1"/>
      <sheetName val="brise_charge1"/>
      <sheetName val="traversée_chaaba1"/>
      <sheetName val="traversée_route_et_piste1"/>
      <sheetName val="détail_des_Noeuds1"/>
      <sheetName val="coût_lots1"/>
      <sheetName val="Répart_lot_conduites1"/>
      <sheetName val="production_distrib_g21"/>
      <sheetName val="groupe_2_B-A1"/>
      <sheetName val="Cout_developpement_g21"/>
      <sheetName val="c-develop-OD_FARES1"/>
      <sheetName val="preau"/>
      <sheetName val="SEMELFONC"/>
      <sheetName val="classe1"/>
      <sheetName val="Ben_Ahmed_recenssement2"/>
      <sheetName val="Pop_Sgamna2"/>
      <sheetName val="DN_adduction2"/>
      <sheetName val="Pop_O_Farès2"/>
      <sheetName val="Ben_Ahmed2"/>
      <sheetName val="résultats_tronçons2"/>
      <sheetName val="résultats_noeuds2"/>
      <sheetName val="graphe_bc2"/>
      <sheetName val="brise_charge2"/>
      <sheetName val="traversée_chaaba2"/>
      <sheetName val="traversée_route_et_piste2"/>
      <sheetName val="détail_des_Noeuds2"/>
      <sheetName val="coût_lots2"/>
      <sheetName val="Répart_lot_conduites2"/>
      <sheetName val="production_distrib_g22"/>
      <sheetName val="groupe_2_B-A2"/>
      <sheetName val="Cout_developpement_g22"/>
      <sheetName val="c-develop-OD_FARES2"/>
      <sheetName val="Ben_Ahmed_recenssement3"/>
      <sheetName val="Pop_Sgamna3"/>
      <sheetName val="DN_adduction3"/>
      <sheetName val="Pop_O_Farès3"/>
      <sheetName val="Ben_Ahmed3"/>
      <sheetName val="résultats_tronçons3"/>
      <sheetName val="résultats_noeuds3"/>
      <sheetName val="graphe_bc3"/>
      <sheetName val="brise_charge3"/>
      <sheetName val="traversée_chaaba3"/>
      <sheetName val="traversée_route_et_piste3"/>
      <sheetName val="détail_des_Noeuds3"/>
      <sheetName val="coût_lots3"/>
      <sheetName val="Répart_lot_conduites3"/>
      <sheetName val="production_distrib_g23"/>
      <sheetName val="groupe_2_B-A3"/>
      <sheetName val="Cout_developpement_g23"/>
      <sheetName val="c-develop-OD_FARES3"/>
      <sheetName val="Ben_Ahmed_recenssement4"/>
      <sheetName val="Pop_Sgamna4"/>
      <sheetName val="DN_adduction4"/>
      <sheetName val="Pop_O_Farès4"/>
      <sheetName val="Ben_Ahmed4"/>
      <sheetName val="résultats_tronçons4"/>
      <sheetName val="résultats_noeuds4"/>
      <sheetName val="graphe_bc4"/>
      <sheetName val="brise_charge4"/>
      <sheetName val="traversée_chaaba4"/>
      <sheetName val="traversée_route_et_piste4"/>
      <sheetName val="détail_des_Noeuds4"/>
      <sheetName val="coût_lots4"/>
      <sheetName val="Répart_lot_conduites4"/>
      <sheetName val="production_distrib_g24"/>
      <sheetName val="groupe_2_B-A4"/>
      <sheetName val="Cout_developpement_g24"/>
      <sheetName val="c-develop-OD_FARES4"/>
      <sheetName val="Macro-Dexterne"/>
      <sheetName val="Macro-Long"/>
      <sheetName val="Macro-Epaisseur"/>
      <sheetName val="Macro-p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  <sheetName val="BULLPAIE"/>
      <sheetName val="URSSAF"/>
      <sheetName val="Module1"/>
      <sheetName val="Module2"/>
      <sheetName val="Module3"/>
      <sheetName val="Module4"/>
      <sheetName val="Module5"/>
      <sheetName val="Module7"/>
      <sheetName val="Module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eud AIN TALMAGHT"/>
      <sheetName val="Noeud PIQ SG3-1"/>
      <sheetName val="Cout centre"/>
      <sheetName val="FIN"/>
      <sheetName val="tronçon centre"/>
      <sheetName val="Noeud centre"/>
      <sheetName val="tronçon G1"/>
      <sheetName val="Noeud G1"/>
      <sheetName val="tronçon G2"/>
      <sheetName val="Tronçon G3-2"/>
      <sheetName val="Tronçon G3-1"/>
      <sheetName val="Noeud G2"/>
      <sheetName val="Noeud G3-2"/>
      <sheetName val="Noeud G3-1"/>
      <sheetName val="Cout-G 1"/>
      <sheetName val="Cout-G 2"/>
      <sheetName val="Cout-G 3"/>
      <sheetName val="CDG 1-1"/>
      <sheetName val="CDG 1-2"/>
      <sheetName val="CDG 2-1"/>
      <sheetName val="CDG 2-2"/>
      <sheetName val="CDG 3-1"/>
      <sheetName val="CDG 3-2"/>
      <sheetName val="PU"/>
      <sheetName val="Noeud_AIN_TALMAGHT"/>
      <sheetName val="Noeud_PIQ_SG3-1"/>
      <sheetName val="Cout_centre"/>
      <sheetName val="tronçon_centre"/>
      <sheetName val="Noeud_centre"/>
      <sheetName val="tronçon_G1"/>
      <sheetName val="Noeud_G1"/>
      <sheetName val="tronçon_G2"/>
      <sheetName val="Tronçon_G3-2"/>
      <sheetName val="Tronçon_G3-1"/>
      <sheetName val="Noeud_G2"/>
      <sheetName val="Noeud_G3-2"/>
      <sheetName val="Noeud_G3-1"/>
      <sheetName val="Cout-G_1"/>
      <sheetName val="Cout-G_2"/>
      <sheetName val="Cout-G_3"/>
      <sheetName val="CDG_1-1"/>
      <sheetName val="CDG_1-2"/>
      <sheetName val="CDG_2-1"/>
      <sheetName val="CDG_2-2"/>
      <sheetName val="CDG_3-1"/>
      <sheetName val="CDG_3-2"/>
      <sheetName val="Noeud_AIN_TALMAGHT1"/>
      <sheetName val="Noeud_PIQ_SG3-11"/>
      <sheetName val="Cout_centre1"/>
      <sheetName val="tronçon_centre1"/>
      <sheetName val="Noeud_centre1"/>
      <sheetName val="tronçon_G11"/>
      <sheetName val="Noeud_G11"/>
      <sheetName val="tronçon_G21"/>
      <sheetName val="Tronçon_G3-21"/>
      <sheetName val="Tronçon_G3-11"/>
      <sheetName val="Noeud_G21"/>
      <sheetName val="Noeud_G3-21"/>
      <sheetName val="Noeud_G3-11"/>
      <sheetName val="Cout-G_11"/>
      <sheetName val="Cout-G_21"/>
      <sheetName val="Cout-G_31"/>
      <sheetName val="CDG_1-11"/>
      <sheetName val="CDG_1-21"/>
      <sheetName val="CDG_2-11"/>
      <sheetName val="CDG_2-21"/>
      <sheetName val="CDG_3-11"/>
      <sheetName val="CDG_3-21"/>
      <sheetName val="AN3"/>
      <sheetName val="Noeud_AIN_TALMAGHT2"/>
      <sheetName val="Noeud_PIQ_SG3-12"/>
      <sheetName val="Cout_centre2"/>
      <sheetName val="tronçon_centre2"/>
      <sheetName val="Noeud_centre2"/>
      <sheetName val="tronçon_G12"/>
      <sheetName val="Noeud_G12"/>
      <sheetName val="tronçon_G22"/>
      <sheetName val="Tronçon_G3-22"/>
      <sheetName val="Tronçon_G3-12"/>
      <sheetName val="Noeud_G22"/>
      <sheetName val="Noeud_G3-22"/>
      <sheetName val="Noeud_G3-12"/>
      <sheetName val="Cout-G_12"/>
      <sheetName val="Cout-G_22"/>
      <sheetName val="Cout-G_32"/>
      <sheetName val="CDG_1-12"/>
      <sheetName val="CDG_1-22"/>
      <sheetName val="CDG_2-12"/>
      <sheetName val="CDG_2-22"/>
      <sheetName val="CDG_3-12"/>
      <sheetName val="CDG_3-22"/>
      <sheetName val="Noeud_AIN_TALMAGHT3"/>
      <sheetName val="Noeud_PIQ_SG3-13"/>
      <sheetName val="Cout_centre3"/>
      <sheetName val="tronçon_centre3"/>
      <sheetName val="Noeud_centre3"/>
      <sheetName val="tronçon_G13"/>
      <sheetName val="Noeud_G13"/>
      <sheetName val="tronçon_G23"/>
      <sheetName val="Tronçon_G3-23"/>
      <sheetName val="Tronçon_G3-13"/>
      <sheetName val="Noeud_G23"/>
      <sheetName val="Noeud_G3-23"/>
      <sheetName val="Noeud_G3-13"/>
      <sheetName val="Cout-G_13"/>
      <sheetName val="Cout-G_23"/>
      <sheetName val="Cout-G_33"/>
      <sheetName val="CDG_1-13"/>
      <sheetName val="CDG_1-23"/>
      <sheetName val="CDG_2-13"/>
      <sheetName val="CDG_2-23"/>
      <sheetName val="CDG_3-13"/>
      <sheetName val="CDG_3-23"/>
      <sheetName val="Noeud_AIN_TALMAGHT4"/>
      <sheetName val="Noeud_PIQ_SG3-14"/>
      <sheetName val="Cout_centre4"/>
      <sheetName val="tronçon_centre4"/>
      <sheetName val="Noeud_centre4"/>
      <sheetName val="tronçon_G14"/>
      <sheetName val="Noeud_G14"/>
      <sheetName val="tronçon_G24"/>
      <sheetName val="Tronçon_G3-24"/>
      <sheetName val="Tronçon_G3-14"/>
      <sheetName val="Noeud_G24"/>
      <sheetName val="Noeud_G3-24"/>
      <sheetName val="Noeud_G3-14"/>
      <sheetName val="Cout-G_14"/>
      <sheetName val="Cout-G_24"/>
      <sheetName val="Cout-G_34"/>
      <sheetName val="CDG_1-14"/>
      <sheetName val="CDG_1-24"/>
      <sheetName val="CDG_2-14"/>
      <sheetName val="CDG_2-24"/>
      <sheetName val="CDG_3-14"/>
      <sheetName val="CDG_3-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2"/>
      <sheetName val="Métré"/>
      <sheetName val="AN1"/>
      <sheetName val="AN3"/>
      <sheetName val="AN4"/>
      <sheetName val="G.O ao CNCA"/>
      <sheetName val="Global Inputs"/>
      <sheetName val="G_O_ao_CNCA"/>
      <sheetName val="Global_Inputs"/>
      <sheetName val="G_O_ao_CNCA1"/>
      <sheetName val="Global_Inputs1"/>
      <sheetName val="BASE"/>
      <sheetName val="Macro-Long"/>
      <sheetName val="G_O_ao_CNCA4"/>
      <sheetName val="Global_Inputs4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Macro-cons"/>
      <sheetName val="G_O_ao_CNCA13"/>
      <sheetName val="Global_Inputs13"/>
      <sheetName val="G_O_ao_CNCA14"/>
      <sheetName val="Global_Inputs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ns"/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Epaisseur"/>
      <sheetName val="Macro-Long"/>
      <sheetName val="cp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Macro-cons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RE SEV 50"/>
      <sheetName val="ca 2012"/>
      <sheetName val="ca_2012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3"/>
      <sheetName val="ca_20124"/>
      <sheetName val="ca_20125"/>
      <sheetName val="ca_20126"/>
      <sheetName val="SITE"/>
      <sheetName val="STADE OP"/>
      <sheetName val="EST CONF"/>
      <sheetName val="Macro-Long"/>
      <sheetName val="Macro-press"/>
      <sheetName val="Macro-Dexterne"/>
      <sheetName val="Macro-Epaisseur"/>
      <sheetName val="z.fnche"/>
      <sheetName val="Macro-Diam-interne"/>
      <sheetName val="AN2"/>
      <sheetName val="villas de 1 à 10"/>
      <sheetName val="D2"/>
      <sheetName val="PU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7"/>
      <sheetName val="RE_SEV_50"/>
      <sheetName val="STADE_OP"/>
      <sheetName val="Bache_100_m3_SRET9"/>
      <sheetName val="loge_G_SRET9"/>
      <sheetName val="Bache_50_m3_SR19"/>
      <sheetName val="SR1_9"/>
      <sheetName val="loge_G_SR19"/>
      <sheetName val="Bache_50_m3_SR29"/>
      <sheetName val="loge_G_SR29"/>
      <sheetName val="Bache_50_m3_SR39"/>
      <sheetName val="loge_G_SR39"/>
      <sheetName val="Bache_50_m3_SR49"/>
      <sheetName val="loge_G_SR49"/>
      <sheetName val="loge_G_Réserv9"/>
      <sheetName val="Approvisi__Génie-Civil9"/>
      <sheetName val="ca_20128"/>
      <sheetName val="T16"/>
      <sheetName val="STADE_OP1"/>
      <sheetName val="RE_SEV_501"/>
      <sheetName val="Bache_100_m3_SRET10"/>
      <sheetName val="loge_G_SRET10"/>
      <sheetName val="Bache_50_m3_SR110"/>
      <sheetName val="SR1_10"/>
      <sheetName val="loge_G_SR110"/>
      <sheetName val="Bache_50_m3_SR210"/>
      <sheetName val="loge_G_SR210"/>
      <sheetName val="Bache_50_m3_SR310"/>
      <sheetName val="loge_G_SR310"/>
      <sheetName val="Bache_50_m3_SR410"/>
      <sheetName val="loge_G_SR410"/>
      <sheetName val="loge_G_Réserv10"/>
      <sheetName val="Approvisi__Génie-Civil10"/>
      <sheetName val="ca_20129"/>
      <sheetName val="STADE_OP2"/>
      <sheetName val="RE_SEV_502"/>
      <sheetName val="Bache_100_m3_SRET11"/>
      <sheetName val="loge_G_SRET11"/>
      <sheetName val="Bache_50_m3_SR111"/>
      <sheetName val="SR1_11"/>
      <sheetName val="loge_G_SR111"/>
      <sheetName val="Bache_50_m3_SR211"/>
      <sheetName val="loge_G_SR211"/>
      <sheetName val="Bache_50_m3_SR311"/>
      <sheetName val="loge_G_SR311"/>
      <sheetName val="Bache_50_m3_SR411"/>
      <sheetName val="loge_G_SR411"/>
      <sheetName val="loge_G_Réserv11"/>
      <sheetName val="Approvisi__Génie-Civil11"/>
      <sheetName val="ca_201210"/>
      <sheetName val="RE_SEV_503"/>
      <sheetName val="STADE_OP3"/>
      <sheetName val="Bache_100_m3_SRET12"/>
      <sheetName val="loge_G_SRET12"/>
      <sheetName val="Bache_50_m3_SR112"/>
      <sheetName val="SR1_12"/>
      <sheetName val="loge_G_SR112"/>
      <sheetName val="Bache_50_m3_SR212"/>
      <sheetName val="loge_G_SR212"/>
      <sheetName val="Bache_50_m3_SR312"/>
      <sheetName val="loge_G_SR312"/>
      <sheetName val="Bache_50_m3_SR412"/>
      <sheetName val="loge_G_SR412"/>
      <sheetName val="loge_G_Réserv12"/>
      <sheetName val="Approvisi__Génie-Civil12"/>
      <sheetName val="ca_201211"/>
      <sheetName val="RE_SEV_504"/>
      <sheetName val="STADE_OP4"/>
      <sheetName val="Bache_100_m3_SRET13"/>
      <sheetName val="loge_G_SRET13"/>
      <sheetName val="Bache_50_m3_SR113"/>
      <sheetName val="SR1_13"/>
      <sheetName val="loge_G_SR113"/>
      <sheetName val="Bache_50_m3_SR213"/>
      <sheetName val="loge_G_SR213"/>
      <sheetName val="Bache_50_m3_SR313"/>
      <sheetName val="loge_G_SR313"/>
      <sheetName val="Bache_50_m3_SR413"/>
      <sheetName val="loge_G_SR413"/>
      <sheetName val="loge_G_Réserv13"/>
      <sheetName val="Approvisi__Génie-Civil13"/>
      <sheetName val="ca_201212"/>
      <sheetName val="RE_SEV_505"/>
      <sheetName val="STADE_OP5"/>
      <sheetName val="Bache_100_m3_SRET14"/>
      <sheetName val="loge_G_SRET14"/>
      <sheetName val="Bache_50_m3_SR114"/>
      <sheetName val="SR1_14"/>
      <sheetName val="loge_G_SR114"/>
      <sheetName val="Bache_50_m3_SR214"/>
      <sheetName val="loge_G_SR214"/>
      <sheetName val="Bache_50_m3_SR314"/>
      <sheetName val="loge_G_SR314"/>
      <sheetName val="Bache_50_m3_SR414"/>
      <sheetName val="loge_G_SR414"/>
      <sheetName val="loge_G_Réserv14"/>
      <sheetName val="Approvisi__Génie-Civil14"/>
      <sheetName val="ca_201213"/>
      <sheetName val="RE_SEV_506"/>
      <sheetName val="STADE_OP6"/>
      <sheetName val="Bache_100_m3_SRET15"/>
      <sheetName val="loge_G_SRET15"/>
      <sheetName val="Bache_50_m3_SR115"/>
      <sheetName val="SR1_15"/>
      <sheetName val="loge_G_SR115"/>
      <sheetName val="Bache_50_m3_SR215"/>
      <sheetName val="loge_G_SR215"/>
      <sheetName val="Bache_50_m3_SR315"/>
      <sheetName val="loge_G_SR315"/>
      <sheetName val="Bache_50_m3_SR415"/>
      <sheetName val="loge_G_SR415"/>
      <sheetName val="loge_G_Réserv15"/>
      <sheetName val="Approvisi__Génie-Civil15"/>
      <sheetName val="ca_201214"/>
      <sheetName val="RE_SEV_507"/>
      <sheetName val="STADE_OP7"/>
      <sheetName val="Bache_100_m3_SRET16"/>
      <sheetName val="loge_G_SRET16"/>
      <sheetName val="Bache_50_m3_SR116"/>
      <sheetName val="SR1_16"/>
      <sheetName val="loge_G_SR116"/>
      <sheetName val="Bache_50_m3_SR216"/>
      <sheetName val="loge_G_SR216"/>
      <sheetName val="Bache_50_m3_SR316"/>
      <sheetName val="loge_G_SR316"/>
      <sheetName val="Bache_50_m3_SR416"/>
      <sheetName val="loge_G_SR416"/>
      <sheetName val="loge_G_Réserv16"/>
      <sheetName val="Approvisi__Génie-Civil16"/>
      <sheetName val="ca_201215"/>
      <sheetName val="RE_SEV_508"/>
      <sheetName val="STADE_OP8"/>
      <sheetName val="Bache_100_m3_SRET17"/>
      <sheetName val="loge_G_SRET17"/>
      <sheetName val="Bache_50_m3_SR117"/>
      <sheetName val="SR1_17"/>
      <sheetName val="loge_G_SR117"/>
      <sheetName val="Bache_50_m3_SR217"/>
      <sheetName val="loge_G_SR217"/>
      <sheetName val="Bache_50_m3_SR317"/>
      <sheetName val="loge_G_SR317"/>
      <sheetName val="Bache_50_m3_SR417"/>
      <sheetName val="loge_G_SR417"/>
      <sheetName val="loge_G_Réserv17"/>
      <sheetName val="Approvisi__Génie-Civil17"/>
      <sheetName val="ca_201216"/>
      <sheetName val="RE_SEV_509"/>
      <sheetName val="STADE_OP9"/>
      <sheetName val="RE_SEV_5010"/>
      <sheetName val="RE_SEV_5011"/>
      <sheetName val="RE_SEV_5012"/>
      <sheetName val="ca_201217"/>
      <sheetName val="RE_SEV_5013"/>
      <sheetName val="Bache_100_m3_SRET18"/>
      <sheetName val="loge_G_SRET18"/>
      <sheetName val="Bache_50_m3_SR118"/>
      <sheetName val="SR1_18"/>
      <sheetName val="loge_G_SR118"/>
      <sheetName val="Bache_50_m3_SR218"/>
      <sheetName val="loge_G_SR218"/>
      <sheetName val="Bache_50_m3_SR318"/>
      <sheetName val="loge_G_SR318"/>
      <sheetName val="Bache_50_m3_SR418"/>
      <sheetName val="loge_G_SR418"/>
      <sheetName val="loge_G_Réserv18"/>
      <sheetName val="Approvisi__Génie-Civil18"/>
      <sheetName val="ca_201218"/>
      <sheetName val="RE_SEV_5014"/>
      <sheetName val="Bache_100_m3_SRET19"/>
      <sheetName val="loge_G_SRET19"/>
      <sheetName val="Bache_50_m3_SR119"/>
      <sheetName val="SR1_19"/>
      <sheetName val="loge_G_SR119"/>
      <sheetName val="Bache_50_m3_SR219"/>
      <sheetName val="loge_G_SR219"/>
      <sheetName val="Bache_50_m3_SR319"/>
      <sheetName val="loge_G_SR319"/>
      <sheetName val="Bache_50_m3_SR419"/>
      <sheetName val="loge_G_SR419"/>
      <sheetName val="loge_G_Réserv19"/>
      <sheetName val="Approvisi__Génie-Civil19"/>
      <sheetName val="ca_201219"/>
      <sheetName val="RE_SEV_5015"/>
      <sheetName val="Bache_100_m3_SRET20"/>
      <sheetName val="loge_G_SRET20"/>
      <sheetName val="Bache_50_m3_SR120"/>
      <sheetName val="SR1_20"/>
      <sheetName val="loge_G_SR120"/>
      <sheetName val="Bache_50_m3_SR220"/>
      <sheetName val="loge_G_SR220"/>
      <sheetName val="Bache_50_m3_SR320"/>
      <sheetName val="loge_G_SR320"/>
      <sheetName val="Bache_50_m3_SR420"/>
      <sheetName val="loge_G_SR420"/>
      <sheetName val="loge_G_Réserv20"/>
      <sheetName val="Approvisi__Génie-Civil20"/>
      <sheetName val="ca_201220"/>
      <sheetName val="RE_SEV_5016"/>
      <sheetName val="Bache_100_m3_SRET23"/>
      <sheetName val="loge_G_SRET23"/>
      <sheetName val="Bache_50_m3_SR123"/>
      <sheetName val="SR1_23"/>
      <sheetName val="loge_G_SR123"/>
      <sheetName val="Bache_50_m3_SR223"/>
      <sheetName val="loge_G_SR223"/>
      <sheetName val="Bache_50_m3_SR323"/>
      <sheetName val="loge_G_SR323"/>
      <sheetName val="Bache_50_m3_SR423"/>
      <sheetName val="loge_G_SR423"/>
      <sheetName val="loge_G_Réserv23"/>
      <sheetName val="Approvisi__Génie-Civil23"/>
      <sheetName val="ca_201223"/>
      <sheetName val="RE_SEV_5019"/>
      <sheetName val="villas_de_1_à_102"/>
      <sheetName val="Bache_100_m3_SRET22"/>
      <sheetName val="loge_G_SRET22"/>
      <sheetName val="Bache_50_m3_SR122"/>
      <sheetName val="SR1_22"/>
      <sheetName val="loge_G_SR122"/>
      <sheetName val="Bache_50_m3_SR222"/>
      <sheetName val="loge_G_SR222"/>
      <sheetName val="Bache_50_m3_SR322"/>
      <sheetName val="loge_G_SR322"/>
      <sheetName val="Bache_50_m3_SR422"/>
      <sheetName val="loge_G_SR422"/>
      <sheetName val="loge_G_Réserv22"/>
      <sheetName val="Approvisi__Génie-Civil22"/>
      <sheetName val="ca_201222"/>
      <sheetName val="RE_SEV_5018"/>
      <sheetName val="villas_de_1_à_101"/>
      <sheetName val="Bache_100_m3_SRET21"/>
      <sheetName val="loge_G_SRET21"/>
      <sheetName val="Bache_50_m3_SR121"/>
      <sheetName val="SR1_21"/>
      <sheetName val="loge_G_SR121"/>
      <sheetName val="Bache_50_m3_SR221"/>
      <sheetName val="loge_G_SR221"/>
      <sheetName val="Bache_50_m3_SR321"/>
      <sheetName val="loge_G_SR321"/>
      <sheetName val="Bache_50_m3_SR421"/>
      <sheetName val="loge_G_SR421"/>
      <sheetName val="loge_G_Réserv21"/>
      <sheetName val="Approvisi__Génie-Civil21"/>
      <sheetName val="ca_201221"/>
      <sheetName val="RE_SEV_5017"/>
      <sheetName val="villas_de_1_à_10"/>
      <sheetName val="Bache_100_m3_SRET24"/>
      <sheetName val="loge_G_SRET24"/>
      <sheetName val="Bache_50_m3_SR124"/>
      <sheetName val="SR1_24"/>
      <sheetName val="loge_G_SR124"/>
      <sheetName val="Bache_50_m3_SR224"/>
      <sheetName val="loge_G_SR224"/>
      <sheetName val="Bache_50_m3_SR324"/>
      <sheetName val="loge_G_SR324"/>
      <sheetName val="Bache_50_m3_SR424"/>
      <sheetName val="loge_G_SR424"/>
      <sheetName val="loge_G_Réserv24"/>
      <sheetName val="Approvisi__Génie-Civil24"/>
      <sheetName val="ca_201224"/>
      <sheetName val="RE_SEV_5020"/>
      <sheetName val="villas_de_1_à_103"/>
      <sheetName val="Bache_100_m3_SRET25"/>
      <sheetName val="loge_G_SRET25"/>
      <sheetName val="Bache_50_m3_SR125"/>
      <sheetName val="SR1_25"/>
      <sheetName val="loge_G_SR125"/>
      <sheetName val="Bache_50_m3_SR225"/>
      <sheetName val="loge_G_SR225"/>
      <sheetName val="Bache_50_m3_SR325"/>
      <sheetName val="loge_G_SR325"/>
      <sheetName val="Bache_50_m3_SR425"/>
      <sheetName val="loge_G_SR425"/>
      <sheetName val="loge_G_Réserv25"/>
      <sheetName val="Approvisi__Génie-Civil25"/>
      <sheetName val="ca_201225"/>
      <sheetName val="RE_SEV_5021"/>
      <sheetName val="villas_de_1_à_104"/>
      <sheetName val="Bache_100_m3_SRET26"/>
      <sheetName val="loge_G_SRET26"/>
      <sheetName val="Bache_50_m3_SR126"/>
      <sheetName val="SR1_26"/>
      <sheetName val="loge_G_SR126"/>
      <sheetName val="Bache_50_m3_SR226"/>
      <sheetName val="loge_G_SR226"/>
      <sheetName val="Bache_50_m3_SR326"/>
      <sheetName val="loge_G_SR326"/>
      <sheetName val="Bache_50_m3_SR426"/>
      <sheetName val="loge_G_SR426"/>
      <sheetName val="loge_G_Réserv26"/>
      <sheetName val="Approvisi__Génie-Civil26"/>
      <sheetName val="ca_201226"/>
      <sheetName val="RE_SEV_5022"/>
      <sheetName val="villas_de_1_à_105"/>
      <sheetName val="Listes"/>
    </sheetNames>
    <sheetDataSet>
      <sheetData sheetId="0"/>
      <sheetData sheetId="1"/>
      <sheetData sheetId="2"/>
      <sheetData sheetId="3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>
        <row r="11">
          <cell r="H11">
            <v>0.9</v>
          </cell>
        </row>
      </sheetData>
      <sheetData sheetId="23">
        <row r="11">
          <cell r="H11">
            <v>0.9</v>
          </cell>
        </row>
      </sheetData>
      <sheetData sheetId="24">
        <row r="11">
          <cell r="H11">
            <v>0.9</v>
          </cell>
        </row>
      </sheetData>
      <sheetData sheetId="25">
        <row r="11">
          <cell r="H11">
            <v>0.9</v>
          </cell>
        </row>
      </sheetData>
      <sheetData sheetId="26">
        <row r="11">
          <cell r="H11">
            <v>0.9</v>
          </cell>
        </row>
      </sheetData>
      <sheetData sheetId="27">
        <row r="11">
          <cell r="H11">
            <v>0.9</v>
          </cell>
        </row>
      </sheetData>
      <sheetData sheetId="28">
        <row r="11">
          <cell r="H11">
            <v>0.9</v>
          </cell>
        </row>
      </sheetData>
      <sheetData sheetId="29">
        <row r="11">
          <cell r="H11">
            <v>0.9</v>
          </cell>
        </row>
      </sheetData>
      <sheetData sheetId="30">
        <row r="11">
          <cell r="H11">
            <v>0.9</v>
          </cell>
        </row>
      </sheetData>
      <sheetData sheetId="31">
        <row r="11">
          <cell r="H11">
            <v>0.9</v>
          </cell>
        </row>
      </sheetData>
      <sheetData sheetId="32">
        <row r="11">
          <cell r="H11">
            <v>0.9</v>
          </cell>
        </row>
      </sheetData>
      <sheetData sheetId="33">
        <row r="11">
          <cell r="H11">
            <v>0.9</v>
          </cell>
        </row>
      </sheetData>
      <sheetData sheetId="34">
        <row r="11">
          <cell r="H11">
            <v>0.9</v>
          </cell>
        </row>
      </sheetData>
      <sheetData sheetId="35">
        <row r="11">
          <cell r="H11">
            <v>0.9</v>
          </cell>
        </row>
      </sheetData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>
        <row r="11">
          <cell r="H11">
            <v>0.9</v>
          </cell>
        </row>
      </sheetData>
      <sheetData sheetId="39">
        <row r="11">
          <cell r="H11">
            <v>0.9</v>
          </cell>
        </row>
      </sheetData>
      <sheetData sheetId="40">
        <row r="11">
          <cell r="H11">
            <v>0.9</v>
          </cell>
        </row>
      </sheetData>
      <sheetData sheetId="41">
        <row r="11">
          <cell r="H11">
            <v>0.9</v>
          </cell>
        </row>
      </sheetData>
      <sheetData sheetId="42">
        <row r="11">
          <cell r="H11">
            <v>0.9</v>
          </cell>
        </row>
      </sheetData>
      <sheetData sheetId="43">
        <row r="11">
          <cell r="H11">
            <v>0.9</v>
          </cell>
        </row>
      </sheetData>
      <sheetData sheetId="44">
        <row r="11">
          <cell r="H11">
            <v>0.9</v>
          </cell>
        </row>
      </sheetData>
      <sheetData sheetId="45">
        <row r="11">
          <cell r="H11">
            <v>0.9</v>
          </cell>
        </row>
      </sheetData>
      <sheetData sheetId="46" refreshError="1"/>
      <sheetData sheetId="47">
        <row r="11">
          <cell r="H11">
            <v>0.9</v>
          </cell>
        </row>
      </sheetData>
      <sheetData sheetId="48">
        <row r="11">
          <cell r="H11">
            <v>0.9</v>
          </cell>
        </row>
      </sheetData>
      <sheetData sheetId="49" refreshError="1"/>
      <sheetData sheetId="50">
        <row r="11">
          <cell r="H11">
            <v>0.9</v>
          </cell>
        </row>
      </sheetData>
      <sheetData sheetId="51">
        <row r="11">
          <cell r="H11">
            <v>0.9</v>
          </cell>
        </row>
      </sheetData>
      <sheetData sheetId="52">
        <row r="11">
          <cell r="H11">
            <v>0.9</v>
          </cell>
        </row>
      </sheetData>
      <sheetData sheetId="53">
        <row r="11">
          <cell r="H11">
            <v>0.9</v>
          </cell>
        </row>
      </sheetData>
      <sheetData sheetId="54">
        <row r="11">
          <cell r="H11">
            <v>0.9</v>
          </cell>
        </row>
      </sheetData>
      <sheetData sheetId="55">
        <row r="11">
          <cell r="H11">
            <v>0.9</v>
          </cell>
        </row>
      </sheetData>
      <sheetData sheetId="56">
        <row r="11">
          <cell r="H11">
            <v>0.9</v>
          </cell>
        </row>
      </sheetData>
      <sheetData sheetId="57">
        <row r="11">
          <cell r="H11">
            <v>0.9</v>
          </cell>
        </row>
      </sheetData>
      <sheetData sheetId="58">
        <row r="11">
          <cell r="H11">
            <v>0.9</v>
          </cell>
        </row>
      </sheetData>
      <sheetData sheetId="59">
        <row r="11">
          <cell r="H11">
            <v>0.9</v>
          </cell>
        </row>
      </sheetData>
      <sheetData sheetId="60">
        <row r="11">
          <cell r="H11">
            <v>0.9</v>
          </cell>
        </row>
      </sheetData>
      <sheetData sheetId="61">
        <row r="11">
          <cell r="H11">
            <v>0.9</v>
          </cell>
        </row>
      </sheetData>
      <sheetData sheetId="62">
        <row r="11">
          <cell r="H11">
            <v>0.9</v>
          </cell>
        </row>
      </sheetData>
      <sheetData sheetId="63">
        <row r="11">
          <cell r="H11">
            <v>0.9</v>
          </cell>
        </row>
      </sheetData>
      <sheetData sheetId="64">
        <row r="11">
          <cell r="H11">
            <v>0.9</v>
          </cell>
        </row>
      </sheetData>
      <sheetData sheetId="65">
        <row r="11">
          <cell r="H11">
            <v>0.9</v>
          </cell>
        </row>
      </sheetData>
      <sheetData sheetId="66">
        <row r="11">
          <cell r="H11">
            <v>0.9</v>
          </cell>
        </row>
      </sheetData>
      <sheetData sheetId="67">
        <row r="11">
          <cell r="H11">
            <v>0.9</v>
          </cell>
        </row>
      </sheetData>
      <sheetData sheetId="68">
        <row r="11">
          <cell r="H11">
            <v>0.9</v>
          </cell>
        </row>
      </sheetData>
      <sheetData sheetId="69">
        <row r="11">
          <cell r="H11">
            <v>0.9</v>
          </cell>
        </row>
      </sheetData>
      <sheetData sheetId="70">
        <row r="11">
          <cell r="H11">
            <v>0.9</v>
          </cell>
        </row>
      </sheetData>
      <sheetData sheetId="71">
        <row r="11">
          <cell r="H11">
            <v>0.9</v>
          </cell>
        </row>
      </sheetData>
      <sheetData sheetId="72" refreshError="1"/>
      <sheetData sheetId="73">
        <row r="11">
          <cell r="H11">
            <v>0.9</v>
          </cell>
        </row>
      </sheetData>
      <sheetData sheetId="74">
        <row r="11">
          <cell r="H11">
            <v>0.9</v>
          </cell>
        </row>
      </sheetData>
      <sheetData sheetId="75" refreshError="1"/>
      <sheetData sheetId="76" refreshError="1"/>
      <sheetData sheetId="77">
        <row r="11">
          <cell r="H11">
            <v>0.9</v>
          </cell>
        </row>
      </sheetData>
      <sheetData sheetId="78">
        <row r="11">
          <cell r="H11">
            <v>0.9</v>
          </cell>
        </row>
      </sheetData>
      <sheetData sheetId="79">
        <row r="11">
          <cell r="H11">
            <v>0.9</v>
          </cell>
        </row>
      </sheetData>
      <sheetData sheetId="80">
        <row r="11">
          <cell r="H11">
            <v>0.9</v>
          </cell>
        </row>
      </sheetData>
      <sheetData sheetId="81">
        <row r="11">
          <cell r="H11">
            <v>0.9</v>
          </cell>
        </row>
      </sheetData>
      <sheetData sheetId="82">
        <row r="11">
          <cell r="H11">
            <v>0.9</v>
          </cell>
        </row>
      </sheetData>
      <sheetData sheetId="83">
        <row r="11">
          <cell r="H11">
            <v>0.9</v>
          </cell>
        </row>
      </sheetData>
      <sheetData sheetId="84">
        <row r="11">
          <cell r="H11">
            <v>0.9</v>
          </cell>
        </row>
      </sheetData>
      <sheetData sheetId="85">
        <row r="11">
          <cell r="H11">
            <v>0.9</v>
          </cell>
        </row>
      </sheetData>
      <sheetData sheetId="86">
        <row r="11">
          <cell r="H11">
            <v>0.9</v>
          </cell>
        </row>
      </sheetData>
      <sheetData sheetId="87">
        <row r="11">
          <cell r="H11">
            <v>0.9</v>
          </cell>
        </row>
      </sheetData>
      <sheetData sheetId="88">
        <row r="11">
          <cell r="H11">
            <v>0.9</v>
          </cell>
        </row>
      </sheetData>
      <sheetData sheetId="89" refreshError="1"/>
      <sheetData sheetId="90">
        <row r="11">
          <cell r="H11">
            <v>0.9</v>
          </cell>
        </row>
      </sheetData>
      <sheetData sheetId="91">
        <row r="11">
          <cell r="H11">
            <v>0.9</v>
          </cell>
        </row>
      </sheetData>
      <sheetData sheetId="92">
        <row r="11">
          <cell r="H11">
            <v>0.9</v>
          </cell>
        </row>
      </sheetData>
      <sheetData sheetId="93">
        <row r="11">
          <cell r="H11">
            <v>0.9</v>
          </cell>
        </row>
      </sheetData>
      <sheetData sheetId="94">
        <row r="11">
          <cell r="H11">
            <v>0.9</v>
          </cell>
        </row>
      </sheetData>
      <sheetData sheetId="95">
        <row r="11">
          <cell r="H11">
            <v>0.9</v>
          </cell>
        </row>
      </sheetData>
      <sheetData sheetId="96">
        <row r="11">
          <cell r="H11">
            <v>0.9</v>
          </cell>
        </row>
      </sheetData>
      <sheetData sheetId="97">
        <row r="11">
          <cell r="H11">
            <v>0.9</v>
          </cell>
        </row>
      </sheetData>
      <sheetData sheetId="98">
        <row r="11">
          <cell r="H11">
            <v>0.9</v>
          </cell>
        </row>
      </sheetData>
      <sheetData sheetId="99">
        <row r="11">
          <cell r="H11">
            <v>0.9</v>
          </cell>
        </row>
      </sheetData>
      <sheetData sheetId="100">
        <row r="11">
          <cell r="H11">
            <v>0.9</v>
          </cell>
        </row>
      </sheetData>
      <sheetData sheetId="101">
        <row r="11">
          <cell r="H11">
            <v>0.9</v>
          </cell>
        </row>
      </sheetData>
      <sheetData sheetId="102">
        <row r="11">
          <cell r="H11">
            <v>0.9</v>
          </cell>
        </row>
      </sheetData>
      <sheetData sheetId="103">
        <row r="11">
          <cell r="H11">
            <v>0.9</v>
          </cell>
        </row>
      </sheetData>
      <sheetData sheetId="104">
        <row r="11">
          <cell r="H11">
            <v>0.9</v>
          </cell>
        </row>
      </sheetData>
      <sheetData sheetId="105">
        <row r="11">
          <cell r="H11">
            <v>0.9</v>
          </cell>
        </row>
      </sheetData>
      <sheetData sheetId="106">
        <row r="11">
          <cell r="H11">
            <v>0.9</v>
          </cell>
        </row>
      </sheetData>
      <sheetData sheetId="107">
        <row r="11">
          <cell r="H11">
            <v>0.9</v>
          </cell>
        </row>
      </sheetData>
      <sheetData sheetId="108">
        <row r="11">
          <cell r="H11">
            <v>0.9</v>
          </cell>
        </row>
      </sheetData>
      <sheetData sheetId="109">
        <row r="11">
          <cell r="H11">
            <v>0.9</v>
          </cell>
        </row>
      </sheetData>
      <sheetData sheetId="110">
        <row r="11">
          <cell r="H11">
            <v>0.9</v>
          </cell>
        </row>
      </sheetData>
      <sheetData sheetId="111">
        <row r="11">
          <cell r="H11">
            <v>0.9</v>
          </cell>
        </row>
      </sheetData>
      <sheetData sheetId="112">
        <row r="11">
          <cell r="H11">
            <v>0.9</v>
          </cell>
        </row>
      </sheetData>
      <sheetData sheetId="113">
        <row r="11">
          <cell r="H11">
            <v>0.9</v>
          </cell>
        </row>
      </sheetData>
      <sheetData sheetId="114">
        <row r="11">
          <cell r="H11">
            <v>0.9</v>
          </cell>
        </row>
      </sheetData>
      <sheetData sheetId="115">
        <row r="11">
          <cell r="H11">
            <v>0.9</v>
          </cell>
        </row>
      </sheetData>
      <sheetData sheetId="116">
        <row r="11">
          <cell r="H11">
            <v>0.9</v>
          </cell>
        </row>
      </sheetData>
      <sheetData sheetId="117">
        <row r="11">
          <cell r="H11">
            <v>0.9</v>
          </cell>
        </row>
      </sheetData>
      <sheetData sheetId="118">
        <row r="11">
          <cell r="H11">
            <v>0.9</v>
          </cell>
        </row>
      </sheetData>
      <sheetData sheetId="119">
        <row r="11">
          <cell r="H11">
            <v>0.9</v>
          </cell>
        </row>
      </sheetData>
      <sheetData sheetId="120">
        <row r="11">
          <cell r="H11">
            <v>0.9</v>
          </cell>
        </row>
      </sheetData>
      <sheetData sheetId="121">
        <row r="11">
          <cell r="H11">
            <v>0.9</v>
          </cell>
        </row>
      </sheetData>
      <sheetData sheetId="122">
        <row r="11">
          <cell r="H11">
            <v>0.9</v>
          </cell>
        </row>
      </sheetData>
      <sheetData sheetId="123">
        <row r="11">
          <cell r="H11">
            <v>0.9</v>
          </cell>
        </row>
      </sheetData>
      <sheetData sheetId="124">
        <row r="11">
          <cell r="H11">
            <v>0.9</v>
          </cell>
        </row>
      </sheetData>
      <sheetData sheetId="125">
        <row r="11">
          <cell r="H11">
            <v>0.9</v>
          </cell>
        </row>
      </sheetData>
      <sheetData sheetId="126">
        <row r="11">
          <cell r="H11">
            <v>0.9</v>
          </cell>
        </row>
      </sheetData>
      <sheetData sheetId="127">
        <row r="11">
          <cell r="H11">
            <v>0.9</v>
          </cell>
        </row>
      </sheetData>
      <sheetData sheetId="128">
        <row r="11">
          <cell r="H11">
            <v>0.9</v>
          </cell>
        </row>
      </sheetData>
      <sheetData sheetId="129">
        <row r="11">
          <cell r="H11">
            <v>0.9</v>
          </cell>
        </row>
      </sheetData>
      <sheetData sheetId="130">
        <row r="11">
          <cell r="H11">
            <v>0.9</v>
          </cell>
        </row>
      </sheetData>
      <sheetData sheetId="131">
        <row r="11">
          <cell r="H11">
            <v>0.9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/>
      <sheetData sheetId="147">
        <row r="11">
          <cell r="H11">
            <v>0.9</v>
          </cell>
        </row>
      </sheetData>
      <sheetData sheetId="148">
        <row r="11">
          <cell r="H11">
            <v>0.9</v>
          </cell>
        </row>
      </sheetData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>
        <row r="11">
          <cell r="H11">
            <v>0.9</v>
          </cell>
        </row>
      </sheetData>
      <sheetData sheetId="159">
        <row r="11">
          <cell r="H11">
            <v>0.9</v>
          </cell>
        </row>
      </sheetData>
      <sheetData sheetId="160">
        <row r="11">
          <cell r="H11">
            <v>0.9</v>
          </cell>
        </row>
      </sheetData>
      <sheetData sheetId="161" refreshError="1"/>
      <sheetData sheetId="162"/>
      <sheetData sheetId="163"/>
      <sheetData sheetId="164">
        <row r="11">
          <cell r="H11">
            <v>0.9</v>
          </cell>
        </row>
      </sheetData>
      <sheetData sheetId="165"/>
      <sheetData sheetId="166"/>
      <sheetData sheetId="167"/>
      <sheetData sheetId="168"/>
      <sheetData sheetId="169"/>
      <sheetData sheetId="170">
        <row r="11">
          <cell r="H11">
            <v>0.9</v>
          </cell>
        </row>
      </sheetData>
      <sheetData sheetId="171"/>
      <sheetData sheetId="172"/>
      <sheetData sheetId="173"/>
      <sheetData sheetId="174"/>
      <sheetData sheetId="175"/>
      <sheetData sheetId="176" refreshError="1"/>
      <sheetData sheetId="177"/>
      <sheetData sheetId="178">
        <row r="11">
          <cell r="H11">
            <v>0.9</v>
          </cell>
        </row>
      </sheetData>
      <sheetData sheetId="179"/>
      <sheetData sheetId="180"/>
      <sheetData sheetId="181">
        <row r="11">
          <cell r="H11">
            <v>0.9</v>
          </cell>
        </row>
      </sheetData>
      <sheetData sheetId="182"/>
      <sheetData sheetId="183"/>
      <sheetData sheetId="184"/>
      <sheetData sheetId="185"/>
      <sheetData sheetId="186"/>
      <sheetData sheetId="187">
        <row r="11">
          <cell r="H11">
            <v>0.9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>
        <row r="11">
          <cell r="H11">
            <v>0.9</v>
          </cell>
        </row>
      </sheetData>
      <sheetData sheetId="195"/>
      <sheetData sheetId="196"/>
      <sheetData sheetId="197">
        <row r="11">
          <cell r="H11">
            <v>0.9</v>
          </cell>
        </row>
      </sheetData>
      <sheetData sheetId="198"/>
      <sheetData sheetId="199"/>
      <sheetData sheetId="200"/>
      <sheetData sheetId="201"/>
      <sheetData sheetId="202"/>
      <sheetData sheetId="203">
        <row r="11">
          <cell r="H11">
            <v>0.9</v>
          </cell>
        </row>
      </sheetData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>
        <row r="11">
          <cell r="H11">
            <v>0.9</v>
          </cell>
        </row>
      </sheetData>
      <sheetData sheetId="214"/>
      <sheetData sheetId="215"/>
      <sheetData sheetId="216"/>
      <sheetData sheetId="217"/>
      <sheetData sheetId="218"/>
      <sheetData sheetId="219">
        <row r="11">
          <cell r="H11">
            <v>0.9</v>
          </cell>
        </row>
      </sheetData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>
        <row r="11">
          <cell r="H11">
            <v>0.9</v>
          </cell>
        </row>
      </sheetData>
      <sheetData sheetId="230"/>
      <sheetData sheetId="231"/>
      <sheetData sheetId="232"/>
      <sheetData sheetId="233"/>
      <sheetData sheetId="234"/>
      <sheetData sheetId="235">
        <row r="11">
          <cell r="H11">
            <v>0.9</v>
          </cell>
        </row>
      </sheetData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>
        <row r="11">
          <cell r="H11">
            <v>0.9</v>
          </cell>
        </row>
      </sheetData>
      <sheetData sheetId="246"/>
      <sheetData sheetId="247"/>
      <sheetData sheetId="248"/>
      <sheetData sheetId="249"/>
      <sheetData sheetId="250"/>
      <sheetData sheetId="251">
        <row r="11">
          <cell r="H11">
            <v>0.9</v>
          </cell>
        </row>
      </sheetData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>
        <row r="11">
          <cell r="H11">
            <v>0.9</v>
          </cell>
        </row>
      </sheetData>
      <sheetData sheetId="262"/>
      <sheetData sheetId="263"/>
      <sheetData sheetId="264"/>
      <sheetData sheetId="265"/>
      <sheetData sheetId="266"/>
      <sheetData sheetId="267">
        <row r="11">
          <cell r="H11">
            <v>0.9</v>
          </cell>
        </row>
      </sheetData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>
        <row r="11">
          <cell r="H11">
            <v>0.9</v>
          </cell>
        </row>
      </sheetData>
      <sheetData sheetId="278"/>
      <sheetData sheetId="279"/>
      <sheetData sheetId="280"/>
      <sheetData sheetId="281"/>
      <sheetData sheetId="282"/>
      <sheetData sheetId="283">
        <row r="11">
          <cell r="H11">
            <v>0.9</v>
          </cell>
        </row>
      </sheetData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>
        <row r="11">
          <cell r="H11">
            <v>0.9</v>
          </cell>
        </row>
      </sheetData>
      <sheetData sheetId="294"/>
      <sheetData sheetId="295"/>
      <sheetData sheetId="296"/>
      <sheetData sheetId="297"/>
      <sheetData sheetId="298"/>
      <sheetData sheetId="299">
        <row r="11">
          <cell r="H11">
            <v>0.9</v>
          </cell>
        </row>
      </sheetData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>
        <row r="11">
          <cell r="H11">
            <v>0.9</v>
          </cell>
        </row>
      </sheetData>
      <sheetData sheetId="315"/>
      <sheetData sheetId="316"/>
      <sheetData sheetId="317"/>
      <sheetData sheetId="318"/>
      <sheetData sheetId="319"/>
      <sheetData sheetId="320">
        <row r="11">
          <cell r="H11">
            <v>0.9</v>
          </cell>
        </row>
      </sheetData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>
        <row r="11">
          <cell r="H11">
            <v>0.9</v>
          </cell>
        </row>
      </sheetData>
      <sheetData sheetId="330"/>
      <sheetData sheetId="331"/>
      <sheetData sheetId="332"/>
      <sheetData sheetId="333"/>
      <sheetData sheetId="334"/>
      <sheetData sheetId="335">
        <row r="11">
          <cell r="H11">
            <v>0.9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>
        <row r="11">
          <cell r="H11">
            <v>0.9</v>
          </cell>
        </row>
      </sheetData>
      <sheetData sheetId="345"/>
      <sheetData sheetId="346"/>
      <sheetData sheetId="347"/>
      <sheetData sheetId="348"/>
      <sheetData sheetId="349"/>
      <sheetData sheetId="350">
        <row r="11">
          <cell r="H11">
            <v>0.9</v>
          </cell>
        </row>
      </sheetData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>
        <row r="11">
          <cell r="H11">
            <v>0.9</v>
          </cell>
        </row>
      </sheetData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>
        <row r="11">
          <cell r="H11">
            <v>0.9</v>
          </cell>
        </row>
      </sheetData>
      <sheetData sheetId="371"/>
      <sheetData sheetId="372"/>
      <sheetData sheetId="373"/>
      <sheetData sheetId="374"/>
      <sheetData sheetId="375">
        <row r="11">
          <cell r="H11">
            <v>0.9</v>
          </cell>
        </row>
      </sheetData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>
        <row r="11">
          <cell r="H11">
            <v>0.9</v>
          </cell>
        </row>
      </sheetData>
      <sheetData sheetId="387"/>
      <sheetData sheetId="388"/>
      <sheetData sheetId="389"/>
      <sheetData sheetId="390"/>
      <sheetData sheetId="391">
        <row r="11">
          <cell r="H11">
            <v>0.9</v>
          </cell>
        </row>
      </sheetData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>
        <row r="11">
          <cell r="H11">
            <v>0.9</v>
          </cell>
        </row>
      </sheetData>
      <sheetData sheetId="403"/>
      <sheetData sheetId="404"/>
      <sheetData sheetId="405"/>
      <sheetData sheetId="406"/>
      <sheetData sheetId="407">
        <row r="11">
          <cell r="H11">
            <v>0.9</v>
          </cell>
        </row>
      </sheetData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>
        <row r="11">
          <cell r="H11">
            <v>0.9</v>
          </cell>
        </row>
      </sheetData>
      <sheetData sheetId="419"/>
      <sheetData sheetId="420"/>
      <sheetData sheetId="421"/>
      <sheetData sheetId="422"/>
      <sheetData sheetId="423">
        <row r="11">
          <cell r="H11">
            <v>0.9</v>
          </cell>
        </row>
      </sheetData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>
        <row r="11">
          <cell r="H11">
            <v>0.9</v>
          </cell>
        </row>
      </sheetData>
      <sheetData sheetId="435"/>
      <sheetData sheetId="436"/>
      <sheetData sheetId="437"/>
      <sheetData sheetId="438"/>
      <sheetData sheetId="439">
        <row r="11">
          <cell r="H11">
            <v>0.9</v>
          </cell>
        </row>
      </sheetData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>
        <row r="11">
          <cell r="H11">
            <v>0.9</v>
          </cell>
        </row>
      </sheetData>
      <sheetData sheetId="451">
        <row r="11">
          <cell r="H11">
            <v>0.9</v>
          </cell>
        </row>
      </sheetData>
      <sheetData sheetId="452"/>
      <sheetData sheetId="45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1"/>
      <sheetName val="BpElecEnnasr-Tranche2"/>
      <sheetName val="BpElecEnnasr-Tranche3"/>
      <sheetName val="BpElecEnnasr-Tranche4"/>
      <sheetName val="personnaliser"/>
      <sheetName val="Nbr_1"/>
      <sheetName val="Nbr_"/>
      <sheetName val="Bache 50 m3_SR1"/>
      <sheetName val="Nbr_3"/>
      <sheetName val="Nbr_2"/>
      <sheetName val="Acier Fond"/>
      <sheetName val="Nbr_4"/>
      <sheetName val="Bache_50_m3_SR1"/>
      <sheetName val="Nbr_5"/>
      <sheetName val="Bache_50_m3_SR11"/>
      <sheetName val="Nbr_6"/>
      <sheetName val="Bache_50_m3_SR12"/>
      <sheetName val="Nbr_9"/>
      <sheetName val="Bache_50_m3_SR15"/>
      <sheetName val="Nbr_8"/>
      <sheetName val="Bache_50_m3_SR14"/>
      <sheetName val="Nbr_7"/>
      <sheetName val="Bache_50_m3_SR13"/>
      <sheetName val="Nbr_10"/>
      <sheetName val="Bache_50_m3_SR16"/>
      <sheetName val="Nbr_11"/>
      <sheetName val="Bache_50_m3_SR17"/>
      <sheetName val="AN3"/>
      <sheetName val="AN2"/>
      <sheetName val="Acier_Fond"/>
      <sheetName val="Acier_Fond1"/>
    </sheetNames>
    <sheetDataSet>
      <sheetData sheetId="0"/>
      <sheetData sheetId="1"/>
      <sheetData sheetId="2"/>
      <sheetData sheetId="3">
        <row r="17">
          <cell r="C17">
            <v>5</v>
          </cell>
          <cell r="D17">
            <v>0</v>
          </cell>
          <cell r="E17">
            <v>2</v>
          </cell>
          <cell r="F17">
            <v>1</v>
          </cell>
          <cell r="G17">
            <v>0</v>
          </cell>
          <cell r="H17">
            <v>4</v>
          </cell>
          <cell r="I17">
            <v>2</v>
          </cell>
          <cell r="J17">
            <v>5</v>
          </cell>
          <cell r="K17">
            <v>0</v>
          </cell>
          <cell r="L17">
            <v>2</v>
          </cell>
          <cell r="M17">
            <v>0</v>
          </cell>
          <cell r="N17">
            <v>0</v>
          </cell>
          <cell r="O17">
            <v>2</v>
          </cell>
          <cell r="P17">
            <v>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0</v>
          </cell>
          <cell r="J26">
            <v>3</v>
          </cell>
          <cell r="K26">
            <v>0</v>
          </cell>
          <cell r="L26">
            <v>5</v>
          </cell>
          <cell r="M26">
            <v>4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4</v>
          </cell>
          <cell r="S26">
            <v>0</v>
          </cell>
          <cell r="T26">
            <v>0</v>
          </cell>
          <cell r="U26">
            <v>0</v>
          </cell>
        </row>
        <row r="39">
          <cell r="V39">
            <v>7</v>
          </cell>
          <cell r="W39">
            <v>4</v>
          </cell>
          <cell r="X39">
            <v>0</v>
          </cell>
          <cell r="Y39">
            <v>0</v>
          </cell>
          <cell r="Z39">
            <v>0</v>
          </cell>
          <cell r="AA39">
            <v>1</v>
          </cell>
          <cell r="AB39">
            <v>2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3</v>
          </cell>
          <cell r="AH39">
            <v>1</v>
          </cell>
          <cell r="AI39">
            <v>0</v>
          </cell>
          <cell r="AJ39">
            <v>1</v>
          </cell>
          <cell r="AK39">
            <v>1</v>
          </cell>
          <cell r="AL39">
            <v>4</v>
          </cell>
          <cell r="AM39">
            <v>2</v>
          </cell>
          <cell r="AN39">
            <v>2</v>
          </cell>
          <cell r="AO39">
            <v>9</v>
          </cell>
          <cell r="AP39">
            <v>0</v>
          </cell>
          <cell r="AQ39">
            <v>0</v>
          </cell>
          <cell r="AR39">
            <v>4</v>
          </cell>
          <cell r="AS39">
            <v>1</v>
          </cell>
          <cell r="AT39">
            <v>1</v>
          </cell>
          <cell r="AU39">
            <v>1</v>
          </cell>
          <cell r="AV39">
            <v>3</v>
          </cell>
        </row>
        <row r="45"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2</v>
          </cell>
          <cell r="AE45">
            <v>0</v>
          </cell>
          <cell r="AF45">
            <v>1</v>
          </cell>
          <cell r="AG45">
            <v>3</v>
          </cell>
          <cell r="AH45">
            <v>0</v>
          </cell>
          <cell r="AI45">
            <v>0</v>
          </cell>
          <cell r="AJ45">
            <v>1</v>
          </cell>
          <cell r="AK45">
            <v>0</v>
          </cell>
          <cell r="AL45">
            <v>1</v>
          </cell>
          <cell r="AM45">
            <v>0</v>
          </cell>
          <cell r="AN45">
            <v>2</v>
          </cell>
          <cell r="AO45">
            <v>1</v>
          </cell>
          <cell r="AP45">
            <v>1</v>
          </cell>
          <cell r="AQ45">
            <v>1</v>
          </cell>
          <cell r="AR45">
            <v>2</v>
          </cell>
          <cell r="AS45">
            <v>0</v>
          </cell>
          <cell r="AT45">
            <v>1</v>
          </cell>
          <cell r="AU45">
            <v>1</v>
          </cell>
          <cell r="AV45">
            <v>3</v>
          </cell>
        </row>
        <row r="49">
          <cell r="V49">
            <v>1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1</v>
          </cell>
          <cell r="AB49">
            <v>1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</v>
          </cell>
          <cell r="AP49">
            <v>2</v>
          </cell>
          <cell r="AQ49">
            <v>0</v>
          </cell>
          <cell r="AR49">
            <v>0</v>
          </cell>
          <cell r="AS49">
            <v>1</v>
          </cell>
          <cell r="AT49">
            <v>0</v>
          </cell>
        </row>
        <row r="55">
          <cell r="V55">
            <v>4</v>
          </cell>
          <cell r="W55">
            <v>3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3</v>
          </cell>
          <cell r="AM55">
            <v>2</v>
          </cell>
          <cell r="AN55">
            <v>0</v>
          </cell>
          <cell r="AO55">
            <v>2</v>
          </cell>
          <cell r="AP55">
            <v>0</v>
          </cell>
          <cell r="AQ55">
            <v>0</v>
          </cell>
          <cell r="AR55">
            <v>2</v>
          </cell>
          <cell r="AS55">
            <v>0</v>
          </cell>
          <cell r="AT55">
            <v>0</v>
          </cell>
        </row>
        <row r="61">
          <cell r="V61">
            <v>3</v>
          </cell>
          <cell r="W61">
            <v>1</v>
          </cell>
          <cell r="X61">
            <v>0</v>
          </cell>
          <cell r="Y61">
            <v>1</v>
          </cell>
          <cell r="Z61">
            <v>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3</v>
          </cell>
          <cell r="AM61">
            <v>2</v>
          </cell>
          <cell r="AN61">
            <v>0</v>
          </cell>
          <cell r="AO61">
            <v>0</v>
          </cell>
          <cell r="AP61">
            <v>2</v>
          </cell>
          <cell r="AQ61">
            <v>0</v>
          </cell>
          <cell r="AR61">
            <v>2</v>
          </cell>
          <cell r="AS61">
            <v>0</v>
          </cell>
          <cell r="AT61">
            <v>0</v>
          </cell>
        </row>
        <row r="68">
          <cell r="C68">
            <v>2</v>
          </cell>
          <cell r="D68">
            <v>2</v>
          </cell>
          <cell r="E68">
            <v>0</v>
          </cell>
          <cell r="F68">
            <v>3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9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>
            <v>2</v>
          </cell>
          <cell r="R68">
            <v>0</v>
          </cell>
          <cell r="S68">
            <v>3</v>
          </cell>
          <cell r="T68">
            <v>1</v>
          </cell>
          <cell r="U68">
            <v>0</v>
          </cell>
        </row>
        <row r="75">
          <cell r="C75">
            <v>2</v>
          </cell>
          <cell r="D75">
            <v>2</v>
          </cell>
          <cell r="E75">
            <v>0</v>
          </cell>
          <cell r="F75">
            <v>3</v>
          </cell>
          <cell r="G75">
            <v>1</v>
          </cell>
          <cell r="H75">
            <v>0</v>
          </cell>
          <cell r="I75">
            <v>0</v>
          </cell>
          <cell r="J75">
            <v>3</v>
          </cell>
          <cell r="K75">
            <v>2</v>
          </cell>
          <cell r="L75">
            <v>4</v>
          </cell>
          <cell r="M75">
            <v>0</v>
          </cell>
          <cell r="N75">
            <v>5</v>
          </cell>
          <cell r="O75">
            <v>0</v>
          </cell>
          <cell r="P75">
            <v>0</v>
          </cell>
          <cell r="Q75">
            <v>2</v>
          </cell>
          <cell r="R75">
            <v>0</v>
          </cell>
          <cell r="S75">
            <v>1</v>
          </cell>
          <cell r="T75">
            <v>1</v>
          </cell>
          <cell r="U75">
            <v>0</v>
          </cell>
        </row>
      </sheetData>
      <sheetData sheetId="4"/>
      <sheetData sheetId="5"/>
      <sheetData sheetId="6"/>
      <sheetData sheetId="7"/>
      <sheetData sheetId="8"/>
      <sheetData sheetId="9" refreshError="1"/>
      <sheetData sheetId="10">
        <row r="17">
          <cell r="C17">
            <v>5</v>
          </cell>
        </row>
      </sheetData>
      <sheetData sheetId="11" refreshError="1"/>
      <sheetData sheetId="12" refreshError="1"/>
      <sheetData sheetId="13"/>
      <sheetData sheetId="14">
        <row r="17">
          <cell r="C17">
            <v>5</v>
          </cell>
        </row>
      </sheetData>
      <sheetData sheetId="15" refreshError="1"/>
      <sheetData sheetId="16">
        <row r="17">
          <cell r="C17">
            <v>5</v>
          </cell>
        </row>
      </sheetData>
      <sheetData sheetId="17">
        <row r="17">
          <cell r="C17">
            <v>5</v>
          </cell>
        </row>
      </sheetData>
      <sheetData sheetId="18">
        <row r="17">
          <cell r="C17">
            <v>5</v>
          </cell>
        </row>
      </sheetData>
      <sheetData sheetId="19">
        <row r="17">
          <cell r="C17">
            <v>5</v>
          </cell>
        </row>
      </sheetData>
      <sheetData sheetId="20" refreshError="1"/>
      <sheetData sheetId="21" refreshError="1"/>
      <sheetData sheetId="22">
        <row r="17">
          <cell r="C17">
            <v>5</v>
          </cell>
        </row>
      </sheetData>
      <sheetData sheetId="23">
        <row r="17">
          <cell r="C17">
            <v>5</v>
          </cell>
        </row>
      </sheetData>
      <sheetData sheetId="24">
        <row r="17">
          <cell r="C17">
            <v>5</v>
          </cell>
        </row>
      </sheetData>
      <sheetData sheetId="25">
        <row r="17">
          <cell r="C17">
            <v>5</v>
          </cell>
        </row>
      </sheetData>
      <sheetData sheetId="26">
        <row r="17">
          <cell r="C17">
            <v>5</v>
          </cell>
        </row>
      </sheetData>
      <sheetData sheetId="27">
        <row r="17">
          <cell r="C17">
            <v>5</v>
          </cell>
        </row>
      </sheetData>
      <sheetData sheetId="28">
        <row r="17">
          <cell r="C17">
            <v>5</v>
          </cell>
        </row>
      </sheetData>
      <sheetData sheetId="29">
        <row r="17">
          <cell r="C17">
            <v>5</v>
          </cell>
        </row>
      </sheetData>
      <sheetData sheetId="30">
        <row r="17">
          <cell r="C17">
            <v>5</v>
          </cell>
        </row>
      </sheetData>
      <sheetData sheetId="31"/>
      <sheetData sheetId="32" refreshError="1"/>
      <sheetData sheetId="33" refreshError="1"/>
      <sheetData sheetId="34"/>
      <sheetData sheetId="3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DefinitionPrix"/>
      <sheetName val="S.P1"/>
      <sheetName val="GC 150m3 MGHASSINE"/>
      <sheetName val="Réservoir 200m3_G8"/>
      <sheetName val="Macro-Hardy-Cross"/>
      <sheetName val="Macro-Pression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Table1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S_P16"/>
      <sheetName val="GC_150m3_MGHASSINE6"/>
      <sheetName val="Réservoir_200m3_G86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2"/>
      <sheetName val="S_P15"/>
      <sheetName val="GC_150m3_MGHASSINE5"/>
      <sheetName val="Réservoir_200m3_G85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Rep_pop1"/>
      <sheetName val="S_P14"/>
      <sheetName val="GC_150m3_MGHASSINE4"/>
      <sheetName val="Réservoir_200m3_G84"/>
      <sheetName val="Avanc_%"/>
      <sheetName val="Avanc__par_bloc_VVT"/>
      <sheetName val="Z_Fnche"/>
      <sheetName val="B_P4"/>
      <sheetName val="D_E4"/>
      <sheetName val="Soumission_(2)4"/>
      <sheetName val="GESTION_ao4"/>
      <sheetName val="Feuil1_(2)4"/>
      <sheetName val="Rep_pop"/>
      <sheetName val="S_P17"/>
      <sheetName val="GC_150m3_MGHASSINE7"/>
      <sheetName val="Réservoir_200m3_G87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3"/>
      <sheetName val="S_P18"/>
      <sheetName val="GC_150m3_MGHASSINE8"/>
      <sheetName val="Réservoir_200m3_G88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N-PU"/>
      <sheetName val="Données"/>
      <sheetName val="Résultas"/>
      <sheetName val="calculs"/>
      <sheetName val="Nbr "/>
    </sheetNames>
    <sheetDataSet>
      <sheetData sheetId="0"/>
      <sheetData sheetId="1"/>
      <sheetData sheetId="2"/>
      <sheetData sheetId="3" refreshError="1">
        <row r="5">
          <cell r="A5">
            <v>50</v>
          </cell>
          <cell r="B5">
            <v>38.799999999999997</v>
          </cell>
          <cell r="C5">
            <v>0.43979471999035818</v>
          </cell>
          <cell r="D5">
            <v>14968.451873356047</v>
          </cell>
          <cell r="E5">
            <v>0.03</v>
          </cell>
          <cell r="F5">
            <v>3.2367968220947792E-2</v>
          </cell>
          <cell r="G5">
            <v>3.2147151104466122E-2</v>
          </cell>
          <cell r="H5">
            <v>3.216681035406193E-2</v>
          </cell>
          <cell r="I5">
            <v>3.2165052731258435E-2</v>
          </cell>
          <cell r="J5">
            <v>3.216520981150222E-2</v>
          </cell>
          <cell r="K5">
            <v>3.2165195772636775E-2</v>
          </cell>
          <cell r="L5">
            <v>3.2165197027340414E-2</v>
          </cell>
          <cell r="M5">
            <v>3.2165196915203025E-2</v>
          </cell>
          <cell r="N5">
            <v>3.2165196925225154E-2</v>
          </cell>
          <cell r="O5">
            <v>3.2165196924329433E-2</v>
          </cell>
          <cell r="P5">
            <v>8.1725108934250841</v>
          </cell>
          <cell r="Q5">
            <v>4.086255446712542</v>
          </cell>
          <cell r="R5">
            <v>0.40862554467125423</v>
          </cell>
          <cell r="S5">
            <v>103</v>
          </cell>
          <cell r="T5">
            <v>109.49488099138379</v>
          </cell>
          <cell r="U5">
            <v>0.93034866201829369</v>
          </cell>
          <cell r="V5">
            <v>6.7915452327335446E-3</v>
          </cell>
          <cell r="W5">
            <v>6.7915452327335446E-3</v>
          </cell>
          <cell r="X5">
            <v>6.6414865287740169E-2</v>
          </cell>
          <cell r="Y5">
            <v>61</v>
          </cell>
          <cell r="Z5">
            <v>3.0499999999999999E-2</v>
          </cell>
          <cell r="AA5">
            <v>9.6914865287740168E-2</v>
          </cell>
        </row>
        <row r="6">
          <cell r="A6">
            <v>63</v>
          </cell>
          <cell r="B6">
            <v>53.6</v>
          </cell>
          <cell r="C6">
            <v>0.23045380487799502</v>
          </cell>
          <cell r="D6">
            <v>10835.37187847415</v>
          </cell>
          <cell r="E6">
            <v>0.03</v>
          </cell>
          <cell r="F6">
            <v>3.3418738242762619E-2</v>
          </cell>
          <cell r="G6">
            <v>3.3009451485046935E-2</v>
          </cell>
          <cell r="H6">
            <v>3.305549478088874E-2</v>
          </cell>
          <cell r="I6">
            <v>3.3050277794236291E-2</v>
          </cell>
          <cell r="J6">
            <v>3.3050868431871987E-2</v>
          </cell>
          <cell r="K6">
            <v>3.3050801557092294E-2</v>
          </cell>
          <cell r="L6">
            <v>3.3050809128891682E-2</v>
          </cell>
          <cell r="M6">
            <v>3.3050808271584735E-2</v>
          </cell>
          <cell r="N6">
            <v>3.3050808368652165E-2</v>
          </cell>
          <cell r="O6">
            <v>3.3050808357661832E-2</v>
          </cell>
          <cell r="P6">
            <v>1.6691142270978483</v>
          </cell>
          <cell r="Q6">
            <v>0.83455711354892415</v>
          </cell>
          <cell r="R6">
            <v>8.3455711354892423E-2</v>
          </cell>
          <cell r="S6">
            <v>103</v>
          </cell>
          <cell r="T6">
            <v>105.91801282490381</v>
          </cell>
          <cell r="U6">
            <v>0.8999569717148691</v>
          </cell>
          <cell r="V6">
            <v>6.5696858935185443E-3</v>
          </cell>
          <cell r="W6">
            <v>6.5696858935185443E-3</v>
          </cell>
          <cell r="X6">
            <v>6.4245291557188625E-2</v>
          </cell>
          <cell r="Y6">
            <v>76</v>
          </cell>
          <cell r="Z6">
            <v>3.7999999999999999E-2</v>
          </cell>
          <cell r="AA6">
            <v>0.10224529155718862</v>
          </cell>
        </row>
        <row r="7">
          <cell r="A7">
            <v>75</v>
          </cell>
          <cell r="B7">
            <v>64</v>
          </cell>
          <cell r="C7">
            <v>0.16164173907770624</v>
          </cell>
          <cell r="D7">
            <v>9074.6239482221026</v>
          </cell>
          <cell r="E7">
            <v>0.03</v>
          </cell>
          <cell r="F7">
            <v>3.441936651534188E-2</v>
          </cell>
          <cell r="G7">
            <v>3.3828328210880977E-2</v>
          </cell>
          <cell r="H7">
            <v>3.3901503930374985E-2</v>
          </cell>
          <cell r="I7">
            <v>3.3892354533293589E-2</v>
          </cell>
          <cell r="J7">
            <v>3.389349711049041E-2</v>
          </cell>
          <cell r="K7">
            <v>3.3893354403533429E-2</v>
          </cell>
          <cell r="L7">
            <v>3.3893372227174645E-2</v>
          </cell>
          <cell r="M7">
            <v>3.3893370001053698E-2</v>
          </cell>
          <cell r="N7">
            <v>3.389337027908966E-2</v>
          </cell>
          <cell r="O7">
            <v>3.3893370244363785E-2</v>
          </cell>
          <cell r="P7">
            <v>0.70524953318540395</v>
          </cell>
          <cell r="Q7">
            <v>0.35262476659270198</v>
          </cell>
          <cell r="R7">
            <v>3.5262476659270202E-2</v>
          </cell>
          <cell r="S7">
            <v>103</v>
          </cell>
          <cell r="T7">
            <v>105.38788724325197</v>
          </cell>
          <cell r="U7">
            <v>0.89545263670736974</v>
          </cell>
          <cell r="V7">
            <v>6.536804247963799E-3</v>
          </cell>
          <cell r="W7">
            <v>6.536804247963799E-3</v>
          </cell>
          <cell r="X7">
            <v>6.392374027760174E-2</v>
          </cell>
          <cell r="Y7">
            <v>89</v>
          </cell>
          <cell r="Z7">
            <v>4.4499999999999998E-2</v>
          </cell>
          <cell r="AA7">
            <v>0.10842374027760174</v>
          </cell>
        </row>
        <row r="8">
          <cell r="A8">
            <v>90</v>
          </cell>
          <cell r="B8">
            <v>76.8</v>
          </cell>
          <cell r="C8">
            <v>0.11225120769285155</v>
          </cell>
          <cell r="D8">
            <v>7562.1866235184189</v>
          </cell>
          <cell r="E8">
            <v>0.03</v>
          </cell>
          <cell r="F8">
            <v>3.5748208462146616E-2</v>
          </cell>
          <cell r="G8">
            <v>3.4899783334849221E-2</v>
          </cell>
          <cell r="H8">
            <v>3.5013533569876715E-2</v>
          </cell>
          <cell r="I8">
            <v>3.4998077477723509E-2</v>
          </cell>
          <cell r="J8">
            <v>3.5000173818252392E-2</v>
          </cell>
          <cell r="K8">
            <v>3.4999889417629576E-2</v>
          </cell>
          <cell r="L8">
            <v>3.4999927999635014E-2</v>
          </cell>
          <cell r="M8">
            <v>3.4999922765547073E-2</v>
          </cell>
          <cell r="N8">
            <v>3.4999923475610213E-2</v>
          </cell>
          <cell r="O8">
            <v>3.4999923379282122E-2</v>
          </cell>
          <cell r="P8">
            <v>0.29267721576557537</v>
          </cell>
          <cell r="Q8">
            <v>0.14633860788278769</v>
          </cell>
          <cell r="R8">
            <v>1.4633860788278769E-2</v>
          </cell>
          <cell r="S8">
            <v>103</v>
          </cell>
          <cell r="T8">
            <v>105.16097246867106</v>
          </cell>
          <cell r="U8">
            <v>0.89352460267498313</v>
          </cell>
          <cell r="V8">
            <v>6.5227295995273771E-3</v>
          </cell>
          <cell r="W8">
            <v>6.5227295995273771E-3</v>
          </cell>
          <cell r="X8">
            <v>6.3786103576697228E-2</v>
          </cell>
          <cell r="Y8">
            <v>107</v>
          </cell>
          <cell r="Z8">
            <v>5.3499999999999999E-2</v>
          </cell>
          <cell r="AA8">
            <v>0.11728610357669722</v>
          </cell>
        </row>
        <row r="9">
          <cell r="A9">
            <v>110</v>
          </cell>
          <cell r="B9">
            <v>93.8</v>
          </cell>
          <cell r="C9">
            <v>7.5250222000977987E-2</v>
          </cell>
          <cell r="D9">
            <v>6191.6410734138017</v>
          </cell>
          <cell r="E9">
            <v>0.03</v>
          </cell>
          <cell r="F9">
            <v>3.7546216608107003E-2</v>
          </cell>
          <cell r="G9">
            <v>3.6322129688221856E-2</v>
          </cell>
          <cell r="H9">
            <v>3.6498168041872357E-2</v>
          </cell>
          <cell r="I9">
            <v>3.6472388124345931E-2</v>
          </cell>
          <cell r="J9">
            <v>3.6476153512627417E-2</v>
          </cell>
          <cell r="K9">
            <v>3.647560333166544E-2</v>
          </cell>
          <cell r="L9">
            <v>3.6475683717008975E-2</v>
          </cell>
          <cell r="M9">
            <v>3.6475671972043024E-2</v>
          </cell>
          <cell r="N9">
            <v>3.6475673688077977E-2</v>
          </cell>
          <cell r="O9">
            <v>3.647567343735128E-2</v>
          </cell>
          <cell r="P9">
            <v>0.11223208947860258</v>
          </cell>
          <cell r="Q9">
            <v>5.6116044739301291E-2</v>
          </cell>
          <cell r="R9">
            <v>5.6116044739301296E-3</v>
          </cell>
          <cell r="S9">
            <v>103</v>
          </cell>
          <cell r="T9">
            <v>105.06172764921322</v>
          </cell>
          <cell r="U9">
            <v>0.89268134603906668</v>
          </cell>
          <cell r="V9">
            <v>6.5165738260851867E-3</v>
          </cell>
          <cell r="W9">
            <v>6.5165738260851867E-3</v>
          </cell>
          <cell r="X9">
            <v>6.3725905955994575E-2</v>
          </cell>
          <cell r="Y9">
            <v>136</v>
          </cell>
          <cell r="Z9">
            <v>6.8000000000000005E-2</v>
          </cell>
          <cell r="AA9">
            <v>0.13172590595599459</v>
          </cell>
        </row>
        <row r="10">
          <cell r="A10">
            <v>125</v>
          </cell>
          <cell r="B10">
            <v>106.6</v>
          </cell>
          <cell r="C10">
            <v>5.8263833100039485E-2</v>
          </cell>
          <cell r="D10">
            <v>5448.1794811089549</v>
          </cell>
          <cell r="E10">
            <v>0.03</v>
          </cell>
          <cell r="F10">
            <v>3.8881625300104437E-2</v>
          </cell>
          <cell r="G10">
            <v>3.7359980910399333E-2</v>
          </cell>
          <cell r="H10">
            <v>3.7587177658493433E-2</v>
          </cell>
          <cell r="I10">
            <v>3.7552511931361984E-2</v>
          </cell>
          <cell r="J10">
            <v>3.7557783920979318E-2</v>
          </cell>
          <cell r="K10">
            <v>3.7556981752474412E-2</v>
          </cell>
          <cell r="L10">
            <v>3.7557103798511217E-2</v>
          </cell>
          <cell r="M10">
            <v>3.7557085229585688E-2</v>
          </cell>
          <cell r="N10">
            <v>3.7557088054785089E-2</v>
          </cell>
          <cell r="O10">
            <v>3.7557087624940401E-2</v>
          </cell>
          <cell r="P10">
            <v>6.0958434539474103E-2</v>
          </cell>
          <cell r="Q10">
            <v>3.0479217269737052E-2</v>
          </cell>
          <cell r="R10">
            <v>3.0479217269737055E-3</v>
          </cell>
          <cell r="S10">
            <v>103</v>
          </cell>
          <cell r="T10">
            <v>105.03352713899672</v>
          </cell>
          <cell r="U10">
            <v>0.89244173386075654</v>
          </cell>
          <cell r="V10">
            <v>6.5148246571835227E-3</v>
          </cell>
          <cell r="W10">
            <v>6.5148246571835227E-3</v>
          </cell>
          <cell r="X10">
            <v>6.3708800744590025E-2</v>
          </cell>
          <cell r="Y10">
            <v>163</v>
          </cell>
          <cell r="Z10">
            <v>8.1500000000000003E-2</v>
          </cell>
          <cell r="AA10">
            <v>0.14520880074459003</v>
          </cell>
        </row>
        <row r="11">
          <cell r="A11">
            <v>140</v>
          </cell>
          <cell r="B11">
            <v>121.4</v>
          </cell>
          <cell r="C11">
            <v>4.4923759004793375E-2</v>
          </cell>
          <cell r="D11">
            <v>4783.9862659490491</v>
          </cell>
          <cell r="E11">
            <v>0.03</v>
          </cell>
          <cell r="F11">
            <v>4.0388177057177975E-2</v>
          </cell>
          <cell r="G11">
            <v>3.8513314979970244E-2</v>
          </cell>
          <cell r="H11">
            <v>3.8802796002372839E-2</v>
          </cell>
          <cell r="I11">
            <v>3.8756940050229768E-2</v>
          </cell>
          <cell r="J11">
            <v>3.8764174842153019E-2</v>
          </cell>
          <cell r="K11">
            <v>3.8763032668459575E-2</v>
          </cell>
          <cell r="L11">
            <v>3.8763212968047495E-2</v>
          </cell>
          <cell r="M11">
            <v>3.8763184506127972E-2</v>
          </cell>
          <cell r="N11">
            <v>3.8763188999087983E-2</v>
          </cell>
          <cell r="O11">
            <v>3.8763188289835132E-2</v>
          </cell>
          <cell r="P11">
            <v>3.2843843840445391E-2</v>
          </cell>
          <cell r="Q11">
            <v>1.6421921920222696E-2</v>
          </cell>
          <cell r="R11">
            <v>1.6421921920222696E-3</v>
          </cell>
          <cell r="S11">
            <v>103</v>
          </cell>
          <cell r="T11">
            <v>105.01806411411225</v>
          </cell>
          <cell r="U11">
            <v>0.89231034868199965</v>
          </cell>
          <cell r="V11">
            <v>6.5138655453785979E-3</v>
          </cell>
          <cell r="W11">
            <v>6.5138655453785979E-3</v>
          </cell>
          <cell r="X11">
            <v>6.3699421541604961E-2</v>
          </cell>
          <cell r="Y11">
            <v>187</v>
          </cell>
          <cell r="Z11">
            <v>9.35E-2</v>
          </cell>
          <cell r="AA11">
            <v>0.15719942154160496</v>
          </cell>
        </row>
        <row r="12">
          <cell r="A12">
            <v>160</v>
          </cell>
          <cell r="B12">
            <v>141</v>
          </cell>
          <cell r="C12">
            <v>3.3302377308097417E-2</v>
          </cell>
          <cell r="D12">
            <v>4118.9782460015222</v>
          </cell>
          <cell r="E12">
            <v>0.03</v>
          </cell>
          <cell r="F12">
            <v>4.2313421888428598E-2</v>
          </cell>
          <cell r="G12">
            <v>3.9961725538321065E-2</v>
          </cell>
          <cell r="H12">
            <v>4.0337394727941601E-2</v>
          </cell>
          <cell r="I12">
            <v>4.0275517799411756E-2</v>
          </cell>
          <cell r="J12">
            <v>4.0285658937549484E-2</v>
          </cell>
          <cell r="K12">
            <v>4.0283995524184338E-2</v>
          </cell>
          <cell r="L12">
            <v>4.0284268331099951E-2</v>
          </cell>
          <cell r="M12">
            <v>4.0284223588612389E-2</v>
          </cell>
          <cell r="N12">
            <v>4.0284230926707028E-2</v>
          </cell>
          <cell r="O12">
            <v>4.0284229723205209E-2</v>
          </cell>
          <cell r="P12">
            <v>1.6149810179197196E-2</v>
          </cell>
          <cell r="Q12">
            <v>8.0749050895985979E-3</v>
          </cell>
          <cell r="R12">
            <v>8.0749050895985983E-4</v>
          </cell>
          <cell r="S12">
            <v>103</v>
          </cell>
          <cell r="T12">
            <v>105.00888239559856</v>
          </cell>
          <cell r="U12">
            <v>0.89223233408024927</v>
          </cell>
          <cell r="V12">
            <v>6.5132960387858192E-3</v>
          </cell>
          <cell r="W12">
            <v>6.5132960387858192E-3</v>
          </cell>
          <cell r="X12">
            <v>6.3693852307749682E-2</v>
          </cell>
          <cell r="Y12">
            <v>211</v>
          </cell>
          <cell r="Z12">
            <v>0.1055</v>
          </cell>
          <cell r="AA12">
            <v>0.16919385230774969</v>
          </cell>
        </row>
        <row r="13">
          <cell r="A13">
            <v>200</v>
          </cell>
          <cell r="B13">
            <v>176.2</v>
          </cell>
          <cell r="C13">
            <v>2.1325619403135584E-2</v>
          </cell>
          <cell r="D13">
            <v>3296.1176656425346</v>
          </cell>
          <cell r="E13">
            <v>0.03</v>
          </cell>
          <cell r="F13">
            <v>4.5577767733660901E-2</v>
          </cell>
          <cell r="G13">
            <v>4.2356254689419309E-2</v>
          </cell>
          <cell r="H13">
            <v>4.2893923817998093E-2</v>
          </cell>
          <cell r="I13">
            <v>4.2800618633757115E-2</v>
          </cell>
          <cell r="J13">
            <v>4.2816702885458031E-2</v>
          </cell>
          <cell r="K13">
            <v>4.2813927033000951E-2</v>
          </cell>
          <cell r="L13">
            <v>4.2814405999975491E-2</v>
          </cell>
          <cell r="M13">
            <v>4.2814323352487783E-2</v>
          </cell>
          <cell r="N13">
            <v>4.281433761352698E-2</v>
          </cell>
          <cell r="O13">
            <v>4.281433515274502E-2</v>
          </cell>
          <cell r="P13">
            <v>5.6323236867518818E-3</v>
          </cell>
          <cell r="Q13">
            <v>2.8161618433759409E-3</v>
          </cell>
          <cell r="R13">
            <v>2.8161618433759412E-4</v>
          </cell>
          <cell r="S13">
            <v>103</v>
          </cell>
          <cell r="T13">
            <v>105.00309777802771</v>
          </cell>
          <cell r="U13">
            <v>0.89218318373487593</v>
          </cell>
          <cell r="V13">
            <v>6.5129372412645933E-3</v>
          </cell>
          <cell r="W13">
            <v>6.5129372412645933E-3</v>
          </cell>
          <cell r="X13">
            <v>6.3690343608591951E-2</v>
          </cell>
          <cell r="Y13">
            <v>305</v>
          </cell>
          <cell r="Z13">
            <v>0.1525</v>
          </cell>
          <cell r="AA13">
            <v>0.21619034360859196</v>
          </cell>
        </row>
        <row r="14">
          <cell r="A14">
            <v>225</v>
          </cell>
          <cell r="B14">
            <v>198.2</v>
          </cell>
          <cell r="C14">
            <v>1.685412311363026E-2</v>
          </cell>
          <cell r="D14">
            <v>2930.2519308083483</v>
          </cell>
          <cell r="E14">
            <v>0.03</v>
          </cell>
          <cell r="F14">
            <v>4.7506079938644169E-2</v>
          </cell>
          <cell r="G14">
            <v>4.3736298761960127E-2</v>
          </cell>
          <cell r="H14">
            <v>4.4378613587631018E-2</v>
          </cell>
          <cell r="I14">
            <v>4.426426408209054E-2</v>
          </cell>
          <cell r="J14">
            <v>4.4284465640553793E-2</v>
          </cell>
          <cell r="K14">
            <v>4.4280891871174677E-2</v>
          </cell>
          <cell r="L14">
            <v>4.4281523938971779E-2</v>
          </cell>
          <cell r="M14">
            <v>4.4281412144767163E-2</v>
          </cell>
          <cell r="N14">
            <v>4.4281431917725309E-2</v>
          </cell>
          <cell r="O14">
            <v>4.4281428420492187E-2</v>
          </cell>
          <cell r="P14">
            <v>3.2346797709901505E-3</v>
          </cell>
          <cell r="Q14">
            <v>1.6173398854950752E-3</v>
          </cell>
          <cell r="R14">
            <v>1.6173398854950753E-4</v>
          </cell>
          <cell r="S14">
            <v>103</v>
          </cell>
          <cell r="T14">
            <v>105.00177907387405</v>
          </cell>
          <cell r="U14">
            <v>0.89217197905906065</v>
          </cell>
          <cell r="V14">
            <v>6.5128554471311426E-3</v>
          </cell>
          <cell r="W14">
            <v>6.5128554471311426E-3</v>
          </cell>
          <cell r="X14">
            <v>6.3689543739612456E-2</v>
          </cell>
          <cell r="Y14">
            <v>397</v>
          </cell>
          <cell r="Z14">
            <v>0.19850000000000001</v>
          </cell>
          <cell r="AA14">
            <v>0.26218954373961245</v>
          </cell>
        </row>
        <row r="15">
          <cell r="A15">
            <v>250</v>
          </cell>
          <cell r="B15">
            <v>220.4</v>
          </cell>
          <cell r="C15">
            <v>1.3629825067734554E-2</v>
          </cell>
          <cell r="D15">
            <v>2635.099513095347</v>
          </cell>
          <cell r="E15">
            <v>0.03</v>
          </cell>
          <cell r="F15">
            <v>4.9376929045133328E-2</v>
          </cell>
          <cell r="G15">
            <v>4.5051752163508693E-2</v>
          </cell>
          <cell r="H15">
            <v>4.5801736699544335E-2</v>
          </cell>
          <cell r="I15">
            <v>4.5665218343395028E-2</v>
          </cell>
          <cell r="J15">
            <v>4.5689853863730825E-2</v>
          </cell>
          <cell r="K15">
            <v>4.5685401253359841E-2</v>
          </cell>
          <cell r="L15">
            <v>4.5686205787374978E-2</v>
          </cell>
          <cell r="M15">
            <v>4.5686060410142365E-2</v>
          </cell>
          <cell r="N15">
            <v>4.5686086679191953E-2</v>
          </cell>
          <cell r="O15">
            <v>4.5686081932478126E-2</v>
          </cell>
          <cell r="P15">
            <v>1.9626998300890184E-3</v>
          </cell>
          <cell r="Q15">
            <v>9.813499150445092E-4</v>
          </cell>
          <cell r="R15">
            <v>9.8134991504450923E-5</v>
          </cell>
          <cell r="S15">
            <v>103</v>
          </cell>
          <cell r="T15">
            <v>105.00107948490655</v>
          </cell>
          <cell r="U15">
            <v>0.89216603483907531</v>
          </cell>
          <cell r="V15">
            <v>6.5128120543252498E-3</v>
          </cell>
          <cell r="W15">
            <v>6.5128120543252498E-3</v>
          </cell>
          <cell r="X15">
            <v>6.3689119399162816E-2</v>
          </cell>
          <cell r="Y15">
            <v>477</v>
          </cell>
          <cell r="Z15">
            <v>0.23849999999999999</v>
          </cell>
          <cell r="AA15">
            <v>0.30218911939916282</v>
          </cell>
        </row>
        <row r="16">
          <cell r="A16">
            <v>315</v>
          </cell>
          <cell r="B16">
            <v>277.60000000000002</v>
          </cell>
          <cell r="C16">
            <v>8.5916096811477511E-3</v>
          </cell>
          <cell r="D16">
            <v>2092.1323223566806</v>
          </cell>
          <cell r="E16">
            <v>0.03</v>
          </cell>
          <cell r="F16">
            <v>5.3911115015606484E-2</v>
          </cell>
          <cell r="G16">
            <v>4.814790725550018E-2</v>
          </cell>
          <cell r="H16">
            <v>4.918318801631115E-2</v>
          </cell>
          <cell r="I16">
            <v>4.898576530848537E-2</v>
          </cell>
          <cell r="J16">
            <v>4.9022996076822208E-2</v>
          </cell>
          <cell r="K16">
            <v>4.9015960130271784E-2</v>
          </cell>
          <cell r="L16">
            <v>4.901728926855925E-2</v>
          </cell>
          <cell r="M16">
            <v>4.9017038166385807E-2</v>
          </cell>
          <cell r="N16">
            <v>4.9017085604192788E-2</v>
          </cell>
          <cell r="O16">
            <v>4.9017076642296771E-2</v>
          </cell>
          <cell r="P16">
            <v>6.6432105795839031E-4</v>
          </cell>
          <cell r="Q16">
            <v>3.3216052897919515E-4</v>
          </cell>
          <cell r="R16">
            <v>3.321605289791952E-5</v>
          </cell>
          <cell r="S16">
            <v>103</v>
          </cell>
          <cell r="T16">
            <v>105.00036537658188</v>
          </cell>
          <cell r="U16">
            <v>0.89215996725200297</v>
          </cell>
          <cell r="V16">
            <v>6.5127677609396212E-3</v>
          </cell>
          <cell r="W16">
            <v>6.5127677609396212E-3</v>
          </cell>
          <cell r="X16">
            <v>6.368868625189826E-2</v>
          </cell>
          <cell r="Y16">
            <v>725</v>
          </cell>
          <cell r="Z16">
            <v>0.36249999999999999</v>
          </cell>
          <cell r="AA16">
            <v>0.42618868625189826</v>
          </cell>
        </row>
      </sheetData>
      <sheetData sheetId="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"/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anc"/>
      <sheetName val="Bache 50 m3_SR1"/>
      <sheetName val="calculs"/>
      <sheetName val="VRD"/>
      <sheetName val="Tréso actualisée avec tirage"/>
      <sheetName val="NZALAT+B_AMMAR"/>
      <sheetName val="B_AMMAR_"/>
      <sheetName val="Appr-_SIDI_ALI"/>
      <sheetName val="Sidi_Ali"/>
      <sheetName val="Tréso_actualisée_avec_tirage"/>
      <sheetName val="NZALAT+B_AMMAR2"/>
      <sheetName val="B_AMMAR_2"/>
      <sheetName val="Appr-_SIDI_ALI2"/>
      <sheetName val="Sidi_Ali2"/>
      <sheetName val="NZALAT+B_AMMAR1"/>
      <sheetName val="B_AMMAR_1"/>
      <sheetName val="Appr-_SIDI_ALI1"/>
      <sheetName val="Sidi_Ali1"/>
      <sheetName val="NZALAT+B_AMMAR3"/>
      <sheetName val="B_AMMAR_3"/>
      <sheetName val="Appr-_SIDI_ALI3"/>
      <sheetName val="Sidi_Ali3"/>
      <sheetName val="Tréso_actualisée_avec_tirage1"/>
      <sheetName val="NZALAT+B_AMMAR4"/>
      <sheetName val="B_AMMAR_4"/>
      <sheetName val="Appr-_SIDI_ALI4"/>
      <sheetName val="Sidi_Ali4"/>
      <sheetName val="Tréso_actualisée_avec_tirage2"/>
      <sheetName val="Bache_50_m3_SR1"/>
      <sheetName val="NZALAT+B_AMMAR5"/>
      <sheetName val="B_AMMAR_5"/>
      <sheetName val="Appr-_SIDI_ALI5"/>
      <sheetName val="Sidi_Ali5"/>
      <sheetName val="Tréso_actualisée_avec_tirage3"/>
      <sheetName val="Bache_50_m3_SR11"/>
      <sheetName val="NZALAT+B_AMMAR6"/>
      <sheetName val="B_AMMAR_6"/>
      <sheetName val="Appr-_SIDI_ALI6"/>
      <sheetName val="Sidi_Ali6"/>
      <sheetName val="Tréso_actualisée_avec_tirage4"/>
      <sheetName val="Bache_50_m3_SR12"/>
      <sheetName val="NZALAT+B_AMMAR7"/>
      <sheetName val="B_AMMAR_7"/>
      <sheetName val="Appr-_SIDI_ALI7"/>
      <sheetName val="Sidi_Ali7"/>
      <sheetName val="Tréso_actualisée_avec_tirage5"/>
      <sheetName val="Bache_50_m3_SR13"/>
      <sheetName val="Macro-cons"/>
      <sheetName val="P4-cond définiti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calculs"/>
      <sheetName val="NZALAT+B_AMMAR"/>
      <sheetName val="B_AMMAR_"/>
      <sheetName val="Appr-_SIDI_ALI"/>
      <sheetName val="Sidi_Ali"/>
      <sheetName val="Bache_50_m3_SR1"/>
      <sheetName val="NZALAT+B_AMMAR1"/>
      <sheetName val="B_AMMAR_1"/>
      <sheetName val="Appr-_SIDI_ALI1"/>
      <sheetName val="Sidi_Ali1"/>
      <sheetName val="Bache_50_m3_SR11"/>
      <sheetName val="Param"/>
      <sheetName val="VRD"/>
      <sheetName val="Tréso actualisée avec tirage"/>
      <sheetName val="Tréso_actualisée_avec_tirage"/>
      <sheetName val="NZALAT+B_AMMAR2"/>
      <sheetName val="B_AMMAR_2"/>
      <sheetName val="Appr-_SIDI_ALI2"/>
      <sheetName val="Sidi_Ali2"/>
      <sheetName val="NZALAT+B_AMMAR3"/>
      <sheetName val="B_AMMAR_3"/>
      <sheetName val="Appr-_SIDI_ALI3"/>
      <sheetName val="Sidi_Ali3"/>
      <sheetName val="Tréso_actualisée_avec_tirage1"/>
      <sheetName val="NZALAT+B_AMMAR4"/>
      <sheetName val="B_AMMAR_4"/>
      <sheetName val="Appr-_SIDI_ALI4"/>
      <sheetName val="Sidi_Ali4"/>
      <sheetName val="Tréso_actualisée_avec_tirage2"/>
      <sheetName val="NZALAT+B_AMMAR5"/>
      <sheetName val="B_AMMAR_5"/>
      <sheetName val="Appr-_SIDI_ALI5"/>
      <sheetName val="Sidi_Ali5"/>
      <sheetName val="Tréso_actualisée_avec_tirage3"/>
      <sheetName val="NZALAT+B_AMMAR6"/>
      <sheetName val="B_AMMAR_6"/>
      <sheetName val="Appr-_SIDI_ALI6"/>
      <sheetName val="Sidi_Ali6"/>
      <sheetName val="Tréso_actualisée_avec_tirage4"/>
      <sheetName val="Bache_50_m3_SR12"/>
      <sheetName val="NZALAT+B_AMMAR7"/>
      <sheetName val="B_AMMAR_7"/>
      <sheetName val="Appr-_SIDI_ALI7"/>
      <sheetName val="Sidi_Ali7"/>
      <sheetName val="Tréso_actualisée_avec_tirage5"/>
      <sheetName val="Bache_50_m3_SR13"/>
      <sheetName val="Macro-cons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PASSERELLE1000"/>
    </sheetNames>
    <sheetDataSet>
      <sheetData sheetId="0">
        <row r="3">
          <cell r="C3">
            <v>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C3">
            <v>100</v>
          </cell>
        </row>
      </sheetData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  <sheetName val="AN4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  <sheetData sheetId="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6"/>
    </sheetNames>
    <sheetDataSet>
      <sheetData sheetId="0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 SEV 50"/>
      <sheetName val="RE. SEV 1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pElecEnnasr-Géneral"/>
      <sheetName val="Fourni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voirie cfff beni mellal"/>
      <sheetName val="AN2"/>
      <sheetName val="DIVERS"/>
      <sheetName val=" T.VOIRIE"/>
      <sheetName val="Situ N°1"/>
      <sheetName val="Récap"/>
    </sheetNames>
    <definedNames>
      <definedName name="__abc1"/>
      <definedName name="__att25"/>
      <definedName name="__bat26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voirie cfff beni mellal"/>
      <sheetName val=" T.VOIRIE"/>
    </sheetNames>
    <definedNames>
      <definedName name="__abc1" refersTo="#REF!"/>
      <definedName name="__att25" refersTo="#REF!"/>
      <definedName name="__bat26" refersTo="#REF!"/>
      <definedName name="_abc1" refersTo="#REF!"/>
      <definedName name="_att25" refersTo="#REF!"/>
      <definedName name="_bat26" refersTo="#REF!"/>
      <definedName name="abc" refersTo="#REF!"/>
      <definedName name="ABS" refersTo="#REF!"/>
      <definedName name="ACS" refersTo="#REF!"/>
      <definedName name="AER" refersTo="#REF!"/>
      <definedName name="aqs" refersTo="#REF!"/>
      <definedName name="atacn" refersTo="#REF!"/>
      <definedName name="atc" refersTo="#REF!"/>
      <definedName name="attach23" refersTo="#REF!"/>
      <definedName name="attach26" refersTo="#REF!"/>
      <definedName name="AZIZA" refersTo="#REF!"/>
      <definedName name="clo" refersTo="#REF!"/>
      <definedName name="clô" refersTo="#REF!"/>
      <definedName name="cWhole" refersTo="#REF!"/>
      <definedName name="dgggggggggg" refersTo="#REF!"/>
      <definedName name="dhh" refersTo="#REF!"/>
      <definedName name="fdhf" refersTo="#REF!"/>
      <definedName name="fg" refersTo="#REF!"/>
      <definedName name="hfdh" refersTo="#REF!"/>
      <definedName name="LIQUIDATION" refersTo="#REF!"/>
      <definedName name="mloi" refersTo="#REF!"/>
      <definedName name="RECAP123" refersTo="#REF!"/>
      <definedName name="tableau" refersTo="#REF!"/>
      <definedName name="trbh" refersTo="#REF!"/>
      <definedName name="trh" refersTo="#REF!"/>
      <definedName name="uhg" refersTo="#REF!"/>
      <definedName name="villa03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REV FONDATION TEST"/>
      <sheetName val="PREV RDCH TEST"/>
      <sheetName val="PREV 1 ER TEST"/>
      <sheetName val="PREV 2 EME TEST"/>
      <sheetName val="COUT FIXE TEST"/>
      <sheetName val="DUREE TEST"/>
      <sheetName val="Fourniture"/>
      <sheetName val="Personnel"/>
      <sheetName val="Matériel"/>
      <sheetName val="SPrevt+et"/>
      <sheetName val="SP go"/>
      <sheetName val="ind app ext"/>
      <sheetName val="Personnaliser votre decompt"/>
      <sheetName val="PERSONNALISER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REV FONDATION TEST"/>
      <sheetName val="PREV RDCH TEST"/>
      <sheetName val="PREV 1 ER TEST"/>
      <sheetName val="PREV 2 EME TEST"/>
      <sheetName val="COUT FIXE TEST"/>
      <sheetName val="DUREE TEST"/>
      <sheetName val="Fourniture"/>
      <sheetName val="Personnel"/>
      <sheetName val="Matériel"/>
      <sheetName val="SPrevt+et"/>
      <sheetName val="SP go"/>
      <sheetName val="PERSONNALISER"/>
      <sheetName val="ind app ex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Sable de mer</v>
          </cell>
          <cell r="C3" t="str">
            <v>m3</v>
          </cell>
          <cell r="D3">
            <v>70.83</v>
          </cell>
        </row>
        <row r="6">
          <cell r="B6" t="str">
            <v>Gravette 10/14</v>
          </cell>
          <cell r="C6" t="str">
            <v>m3</v>
          </cell>
          <cell r="D6">
            <v>120.83</v>
          </cell>
        </row>
        <row r="7">
          <cell r="B7" t="str">
            <v>Gravette 14/20</v>
          </cell>
          <cell r="C7" t="str">
            <v>m3</v>
          </cell>
          <cell r="D7">
            <v>120.83</v>
          </cell>
        </row>
        <row r="10">
          <cell r="B10" t="str">
            <v>Ciment 35</v>
          </cell>
          <cell r="C10" t="str">
            <v>Tn</v>
          </cell>
          <cell r="D10">
            <v>651.66999999999996</v>
          </cell>
        </row>
        <row r="11">
          <cell r="B11" t="str">
            <v>Ciment 45</v>
          </cell>
          <cell r="C11" t="str">
            <v>Tn</v>
          </cell>
          <cell r="D11">
            <v>720.83</v>
          </cell>
        </row>
        <row r="16">
          <cell r="B16" t="str">
            <v>Moellon rendu</v>
          </cell>
          <cell r="C16" t="str">
            <v>m3</v>
          </cell>
          <cell r="D16">
            <v>70</v>
          </cell>
        </row>
        <row r="18">
          <cell r="B18" t="str">
            <v>Plancher 12+4</v>
          </cell>
          <cell r="C18" t="str">
            <v>m2</v>
          </cell>
          <cell r="D18">
            <v>70</v>
          </cell>
        </row>
        <row r="20">
          <cell r="B20" t="str">
            <v>Agglo creux de 07</v>
          </cell>
          <cell r="C20" t="str">
            <v>m2</v>
          </cell>
          <cell r="D20">
            <v>20</v>
          </cell>
        </row>
        <row r="23">
          <cell r="B23" t="str">
            <v>Agglo creux de 20</v>
          </cell>
          <cell r="C23" t="str">
            <v>m2</v>
          </cell>
          <cell r="D23">
            <v>32.5</v>
          </cell>
        </row>
        <row r="29">
          <cell r="B29" t="str">
            <v>Acier tor</v>
          </cell>
          <cell r="C29" t="str">
            <v>Kg</v>
          </cell>
          <cell r="D29">
            <v>5.3</v>
          </cell>
        </row>
        <row r="30">
          <cell r="B30" t="str">
            <v>Treillis soudé</v>
          </cell>
          <cell r="C30" t="str">
            <v>m2</v>
          </cell>
          <cell r="D30">
            <v>5.08</v>
          </cell>
        </row>
        <row r="45">
          <cell r="B45" t="str">
            <v>Bitume</v>
          </cell>
          <cell r="C45" t="str">
            <v>Kg</v>
          </cell>
          <cell r="D45" t="str">
            <v>3.58</v>
          </cell>
        </row>
        <row r="46">
          <cell r="B46" t="str">
            <v>Feutre 27S, rouleau de 20 ml</v>
          </cell>
          <cell r="C46" t="str">
            <v>ml</v>
          </cell>
          <cell r="D46" t="str">
            <v>7.88</v>
          </cell>
        </row>
        <row r="58">
          <cell r="B58" t="str">
            <v>Carreaux rouge de 20x20  pour terrasse</v>
          </cell>
          <cell r="C58" t="str">
            <v>m2</v>
          </cell>
          <cell r="D58">
            <v>18.75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aep"/>
      <sheetName val="B_P"/>
      <sheetName val="D_E"/>
      <sheetName val="Soumission_(2)"/>
      <sheetName val="GESTION_ao"/>
      <sheetName val="Feuil1_(2)"/>
      <sheetName val="Fourniture"/>
      <sheetName val="Echéancier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>
        <row r="1">
          <cell r="A1" t="str">
            <v>Cons</v>
          </cell>
        </row>
      </sheetData>
      <sheetData sheetId="19">
        <row r="1">
          <cell r="A1" t="str">
            <v>Cons</v>
          </cell>
        </row>
      </sheetData>
      <sheetData sheetId="20">
        <row r="1">
          <cell r="A1" t="str">
            <v>Epaisseur-conuite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Epaisseur</v>
          </cell>
        </row>
      </sheetData>
      <sheetData sheetId="23">
        <row r="1">
          <cell r="A1" t="str">
            <v>Long-Total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PV02-SITU 12-03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  <sheetName val="Branchement"/>
      <sheetName val="bouche "/>
      <sheetName val="REC VOIRIE"/>
      <sheetName val="DIVERS"/>
      <sheetName val="Attach n°1"/>
      <sheetName val="Page attach"/>
      <sheetName val="Situ N°1"/>
      <sheetName val="Récap"/>
      <sheetName val="PV02-SITU 12-0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  <sheetName val="Branchement"/>
      <sheetName val="bouche "/>
      <sheetName val="REC VOIRIE"/>
      <sheetName val="DIVERS"/>
      <sheetName val="Attach n°1"/>
      <sheetName val="Page attach"/>
      <sheetName val="Situ N°1"/>
      <sheetName val="Ré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  <sheetName val="Branchement"/>
      <sheetName val="bouche "/>
      <sheetName val="REC VOIRIE"/>
      <sheetName val="Attach n°1"/>
      <sheetName val="Page attach"/>
      <sheetName val="PV387-DEFINITIF"/>
      <sheetName val="DATA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ALISER"/>
      <sheetName val="OP_PER"/>
      <sheetName val="BE_PER"/>
      <sheetName val="Feuil2"/>
      <sheetName val="Feuil1"/>
      <sheetName val="form"/>
      <sheetName val="PV387-DEFINITIF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Dexterne"/>
      <sheetName val="Macro-cons"/>
      <sheetName val="Macro-Epaisseur"/>
      <sheetName val="Macro-Diam-interne"/>
      <sheetName val="Macro-press"/>
      <sheetName val="Macro-Long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colbrook"/>
      <sheetName val="Macro-Newton"/>
      <sheetName val="Bac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V02-SITU 12-03"/>
      <sheetName val="RECAPE DES PRIX"/>
      <sheetName val="Macro-Dexterne"/>
      <sheetName val="Macro-cons"/>
      <sheetName val="Macro-Diam-interne"/>
      <sheetName val="Macro-Long"/>
      <sheetName val="Macro-press"/>
      <sheetName val="Macro-Epaisseur"/>
    </sheetNames>
    <sheetDataSet>
      <sheetData sheetId="0">
        <row r="1">
          <cell r="B1" t="str">
            <v>S-A-PV2-1</v>
          </cell>
        </row>
        <row r="4">
          <cell r="B4" t="str">
            <v>S-A-PV2-4</v>
          </cell>
        </row>
      </sheetData>
      <sheetData sheetId="1">
        <row r="20">
          <cell r="G20" t="str">
            <v>TOTAL</v>
          </cell>
        </row>
        <row r="21">
          <cell r="G21">
            <v>17.502999999999997</v>
          </cell>
        </row>
        <row r="43">
          <cell r="G43">
            <v>41.250999999999998</v>
          </cell>
        </row>
        <row r="44">
          <cell r="G44">
            <v>30.711000000000002</v>
          </cell>
        </row>
        <row r="82">
          <cell r="G82">
            <v>39.138999999999996</v>
          </cell>
        </row>
        <row r="83">
          <cell r="G83" t="str">
            <v>SURFACE TOTAL(m²)</v>
          </cell>
        </row>
        <row r="172">
          <cell r="G172">
            <v>538.4436300000001</v>
          </cell>
        </row>
        <row r="173">
          <cell r="G173">
            <v>683.99850000000015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V387-DEFINITIF"/>
      <sheetName val="Armatures"/>
      <sheetName val="Réservoir 100m3_G8"/>
    </sheetNames>
    <sheetDataSet>
      <sheetData sheetId="0">
        <row r="1">
          <cell r="B1" t="str">
            <v>EX-PV387-C100</v>
          </cell>
        </row>
        <row r="3">
          <cell r="B3" t="str">
            <v>EX-PV387-A301</v>
          </cell>
        </row>
      </sheetData>
      <sheetData sheetId="1"/>
      <sheetData sheetId="2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E"/>
      <sheetName val="ADMIN "/>
      <sheetName val="DORT"/>
      <sheetName val="LOG."/>
      <sheetName val="P.POLICE"/>
      <sheetName val="ABRI"/>
      <sheetName val="B.D.E."/>
      <sheetName val="RECAP"/>
      <sheetName val="ATTACH"/>
      <sheetName val="D.P.N°3"/>
      <sheetName val="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Bach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Personnaliser votre decompt"/>
      <sheetName val="nouveau"/>
      <sheetName val="SOUANI"/>
      <sheetName val="SORINOR"/>
      <sheetName val="INBIJAS"/>
      <sheetName val="GRIMAC"/>
      <sheetName val="RESUME (3)"/>
      <sheetName val="RESUME (2)"/>
      <sheetName val="Personnaliser_votre_decompt"/>
      <sheetName val="RESUME_(3)"/>
      <sheetName val="RESUME_(2)"/>
      <sheetName val="BpElecEnnasr-Géneral"/>
      <sheetName val="Nbr_"/>
      <sheetName val="bord.elec.annasr"/>
      <sheetName val="DORT"/>
    </sheetNames>
    <sheetDataSet>
      <sheetData sheetId="0"/>
      <sheetData sheetId="1" refreshError="1">
        <row r="4">
          <cell r="D4" t="str">
            <v>PERSONNALISER VOTRE DECOMPTE</v>
          </cell>
        </row>
        <row r="7">
          <cell r="G7" t="str">
            <v>Placez votre pointeur</v>
          </cell>
        </row>
        <row r="8">
          <cell r="G8" t="str">
            <v>ICI pour un conseil utile</v>
          </cell>
        </row>
        <row r="10">
          <cell r="D10" t="str">
            <v>Tapez les informations sur la société...</v>
          </cell>
        </row>
        <row r="12">
          <cell r="D12" t="str">
            <v>Nom</v>
          </cell>
          <cell r="E12" t="str">
            <v>AL Bourhane SA</v>
          </cell>
          <cell r="F12" t="str">
            <v>Numéro de téléphone</v>
          </cell>
          <cell r="G12" t="str">
            <v>94-31-24</v>
          </cell>
        </row>
        <row r="13">
          <cell r="D13" t="str">
            <v>Adresse</v>
          </cell>
          <cell r="E13" t="str">
            <v>22,Rue Omar ben abdel azize 2émé étage</v>
          </cell>
          <cell r="F13" t="str">
            <v>Numéro de télécopie</v>
          </cell>
          <cell r="G13" t="str">
            <v>94-54-86</v>
          </cell>
        </row>
        <row r="14">
          <cell r="D14" t="str">
            <v>Code postal</v>
          </cell>
          <cell r="E14" t="str">
            <v>lmlmlmlmlmlmmlm</v>
          </cell>
        </row>
        <row r="15">
          <cell r="D15" t="str">
            <v>Ville</v>
          </cell>
          <cell r="E15" t="str">
            <v>Tanger</v>
          </cell>
        </row>
        <row r="16">
          <cell r="D16" t="str">
            <v>Pays</v>
          </cell>
          <cell r="E16" t="str">
            <v xml:space="preserve"> Maroc</v>
          </cell>
        </row>
        <row r="19">
          <cell r="D19" t="str">
            <v>Spécifiez les informations par défaut...</v>
          </cell>
        </row>
        <row r="21">
          <cell r="E21" t="str">
            <v>Taux de TVA à appliquer</v>
          </cell>
          <cell r="G21" t="str">
            <v>Cartes de crédit acceptées</v>
          </cell>
        </row>
        <row r="22">
          <cell r="D22" t="str">
            <v>1  GROS ŒUVRE</v>
          </cell>
          <cell r="E22">
            <v>0.65</v>
          </cell>
          <cell r="G22" t="str">
            <v>Carte de crédit N°1</v>
          </cell>
        </row>
        <row r="23">
          <cell r="D23" t="str">
            <v>2             FINITION</v>
          </cell>
          <cell r="E23">
            <v>0.35</v>
          </cell>
          <cell r="G23" t="str">
            <v>Carte de crédit N°2</v>
          </cell>
        </row>
        <row r="24">
          <cell r="G24" t="str">
            <v>Carte de crédit N°3</v>
          </cell>
        </row>
        <row r="25">
          <cell r="G25" t="str">
            <v>Carte de crédit N°4</v>
          </cell>
        </row>
        <row r="27">
          <cell r="F27" t="str">
            <v>Frais de livraison</v>
          </cell>
          <cell r="G27">
            <v>0</v>
          </cell>
        </row>
        <row r="30">
          <cell r="D30" t="b">
            <v>1</v>
          </cell>
          <cell r="E30" t="str">
            <v>Partage de la numérotation du</v>
          </cell>
          <cell r="F30" t="str">
            <v>Emplacement</v>
          </cell>
        </row>
        <row r="31">
          <cell r="E31" t="str">
            <v>modèle de décompte sur le réseau</v>
          </cell>
          <cell r="F31" t="str">
            <v>du compteur</v>
          </cell>
        </row>
        <row r="33">
          <cell r="E33" t="str">
            <v xml:space="preserve">Base de données de l'Assistant Modèle  </v>
          </cell>
          <cell r="F33" t="str">
            <v>c:\program files\microsoft office\office\macrolib\factbd.xls</v>
          </cell>
        </row>
        <row r="36">
          <cell r="D36" t="str">
            <v>Informations sur la mise en forme</v>
          </cell>
        </row>
        <row r="47">
          <cell r="E47">
            <v>33</v>
          </cell>
        </row>
        <row r="49">
          <cell r="E49" t="b">
            <v>0</v>
          </cell>
        </row>
        <row r="50">
          <cell r="E50" t="b">
            <v>0</v>
          </cell>
        </row>
        <row r="51">
          <cell r="E51" t="str">
            <v>Facture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Diam-interne"/>
      <sheetName val="Macro-Epaisseur"/>
      <sheetName val="Macro-Dexterne"/>
      <sheetName val="Macro-cons"/>
      <sheetName val="Macro-Long"/>
      <sheetName val="Macro-press"/>
      <sheetName val="Macro-colbrook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Newton"/>
      <sheetName val="AN2"/>
      <sheetName val="Fourniture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Echéancier"/>
      <sheetName val="z.fnche"/>
      <sheetName val="METRE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  <sheetName val="Branchement"/>
      <sheetName val="bouche "/>
      <sheetName val="REC VOIRIE"/>
      <sheetName val="Attach n°1"/>
      <sheetName val="Page attac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Dexterne"/>
      <sheetName val="Macro-cons"/>
      <sheetName val="Macro-Diam-interne"/>
      <sheetName val="Macro-Long"/>
      <sheetName val="Macro-press"/>
      <sheetName val="Macro-Epaisseur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colbrook"/>
      <sheetName val="Macro-Newton"/>
      <sheetName val="Table1"/>
      <sheetName val="bord.elec.annasr"/>
      <sheetName val="Fourniture"/>
      <sheetName val="PERSONNALIS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  <sheetName val="bord.elec.annasr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2"/>
      <sheetName val="Métré"/>
      <sheetName val="AN1"/>
      <sheetName val="AN3"/>
      <sheetName val="AN4"/>
      <sheetName val="situ"/>
      <sheetName val="AN5"/>
      <sheetName val="Macro-press"/>
      <sheetName val="Macro-Diam-interne"/>
      <sheetName val="Macro-Dexterne"/>
      <sheetName val="Macro-Long"/>
      <sheetName val="Macro-Epaisseur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Macro-con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SIDI ALI"/>
      <sheetName val="Macro-cons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_ALI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SIDI_ALI1"/>
      <sheetName val="Table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SIDI_ALI2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3"/>
      <sheetName val="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J9">
            <v>0.3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E"/>
      <sheetName val="ADMIN "/>
      <sheetName val="DORT"/>
      <sheetName val="LOG."/>
      <sheetName val="P.POLICE"/>
      <sheetName val="ABRI"/>
      <sheetName val="B.D.E."/>
      <sheetName val="RECAP"/>
      <sheetName val="ATTACH"/>
      <sheetName val="D.P.N°3"/>
      <sheetName val="Z.Fn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Gard"/>
      <sheetName val="METRE 5"/>
      <sheetName val="ACIERS 05"/>
      <sheetName val="DECOMPTE 05"/>
      <sheetName val="SITUATION5"/>
      <sheetName val="REV"/>
      <sheetName val="bor"/>
      <sheetName val="RECAP5"/>
      <sheetName val="Z.Fn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bord.elec.annasr"/>
      <sheetName val="BERDEREAU"/>
      <sheetName val="page de gard"/>
      <sheetName val="page gard ARMATURE"/>
      <sheetName val=" métré Bloc Administration"/>
      <sheetName val="ACIER BLOC ADMINIS"/>
      <sheetName val=" métré Bloc Scolaire"/>
      <sheetName val="ACIER BLOC SCOLAIRE"/>
      <sheetName val=" métré Bloc Internat"/>
      <sheetName val="ACIER BLOC INTERNAT"/>
      <sheetName val="métré Bloc Logement Internat"/>
      <sheetName val="ACIER BLOC LOG INTERNAT"/>
      <sheetName val="métré Bloc Sanitaire+Porche "/>
      <sheetName val="ACIER Bloc Sanitaire+Porche"/>
      <sheetName val="Récap Métré"/>
      <sheetName val="attachement N=5"/>
      <sheetName val="decompte N°5"/>
      <sheetName val="Récap Dp 5"/>
      <sheetName val="Feuil4"/>
      <sheetName val="Macro-Long"/>
      <sheetName val="Macro-press"/>
      <sheetName val="Macro-Dextern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Calc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APS_elec_annasr_ImA_Com5"/>
      <sheetName val="bord_elec_annasr5"/>
      <sheetName val="APS_elec_annasr_ImA_Com2"/>
      <sheetName val="bord_elec_annasr2"/>
      <sheetName val="APS_elec_annasr_ImA_Com3"/>
      <sheetName val="bord_elec_annasr3"/>
      <sheetName val="APS_elec_annasr_ImA_Com4"/>
      <sheetName val="bord_elec_annasr4"/>
      <sheetName val="données et résultats"/>
      <sheetName val="AN2"/>
      <sheetName val="données_et_résultats"/>
      <sheetName val="données_et_résultats1"/>
      <sheetName val="APS_elec_annasr_ImA_Com6"/>
      <sheetName val="bord_elec_annasr6"/>
      <sheetName val="données_et_résultats2"/>
      <sheetName val="DAT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  <sheetName val="Branchement"/>
      <sheetName val="bouche "/>
      <sheetName val="REC VOIRIE"/>
      <sheetName val="DIVERS"/>
      <sheetName val="Attach n°1"/>
      <sheetName val="Page attach"/>
      <sheetName val="Situ N°1"/>
      <sheetName val="Ré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"/>
      <sheetName val="Données"/>
      <sheetName val="PDC"/>
      <sheetName val="Note de calcul"/>
      <sheetName val="Grph S-Capot"/>
      <sheetName val="Grph Noyé"/>
      <sheetName val="Capot_32"/>
      <sheetName val="Capot_50"/>
      <sheetName val="Capot_80"/>
      <sheetName val="Capot_125"/>
      <sheetName val="Capot_160"/>
      <sheetName val="Capot_200"/>
      <sheetName val="Capot_250"/>
      <sheetName val="Capot_315"/>
      <sheetName val="Capot_400"/>
      <sheetName val="Capot_500"/>
      <sheetName val="Noy_125"/>
      <sheetName val="Noy_160"/>
      <sheetName val="Noy_200"/>
      <sheetName val="Noy_250"/>
      <sheetName val="Noy_315"/>
      <sheetName val="Noy_400"/>
      <sheetName val="Noy_500"/>
      <sheetName val="Noy_630"/>
      <sheetName val="Noy_800"/>
      <sheetName val="Noy_1000"/>
      <sheetName val="Feuil13"/>
      <sheetName val="Module1"/>
      <sheetName val="Module2"/>
      <sheetName val="Module3"/>
      <sheetName val="Module4"/>
      <sheetName val="BPDE Lot 20 MGP RABAT"/>
      <sheetName val="Note_de_calcul"/>
      <sheetName val="Grph_S-Capot"/>
      <sheetName val="Grph_Noyé"/>
      <sheetName val="BPDE_Lot_20_MGP_RABAT"/>
      <sheetName val="Note_de_calcul1"/>
      <sheetName val="Grph_S-Capot1"/>
      <sheetName val="Grph_Noyé1"/>
      <sheetName val="BPDE_Lot_20_MGP_RABAT1"/>
      <sheetName val="bord.elec.annasr"/>
      <sheetName val="Feuil1"/>
      <sheetName val="DAT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press"/>
      <sheetName val="Macro-Diam-interne"/>
      <sheetName val="Macro-Dexterne"/>
      <sheetName val="Macro-Long"/>
      <sheetName val="Macro-Epaisseur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colbrook"/>
      <sheetName val="Macro-Newton"/>
      <sheetName val="Macro-cons"/>
      <sheetName val="Table1"/>
      <sheetName val="Macro-Hardy-Cross"/>
      <sheetName val="Macro-Press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Distr-Pte_hor-2020"/>
      <sheetName val="Distr-pte-journ_2020"/>
      <sheetName val="Distr-Pte_hor-20201"/>
      <sheetName val="Distr-pte-journ_20201"/>
      <sheetName val="Macro_cons"/>
      <sheetName val="Distr-Pte_hor-20203"/>
      <sheetName val="Distr-pte-journ_20203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récap pein "/>
      <sheetName val="bord.elec.annasr"/>
      <sheetName val="bord_elec_annasr"/>
      <sheetName val="Distr-Pte_hor-20208"/>
      <sheetName val="Distr-pte-journ_20208"/>
      <sheetName val="récap_pein_"/>
      <sheetName val="bord_elec_annasr1"/>
      <sheetName val="Table1"/>
      <sheetName val="Macro-colbrook"/>
      <sheetName val="Personnaliser votre decompt"/>
      <sheetName val="Bache"/>
      <sheetName val="PU"/>
      <sheetName val="AN2"/>
      <sheetName val="Distr-Pte_hor-202011"/>
      <sheetName val="Distr-pte-journ_202011"/>
      <sheetName val="récap_pein_3"/>
      <sheetName val="bord_elec_annasr4"/>
      <sheetName val="Distr-Pte_hor-202010"/>
      <sheetName val="Distr-pte-journ_202010"/>
      <sheetName val="récap_pein_2"/>
      <sheetName val="bord_elec_annasr3"/>
      <sheetName val="Distr-Pte_hor-20209"/>
      <sheetName val="Distr-pte-journ_20209"/>
      <sheetName val="récap_pein_1"/>
      <sheetName val="bord_elec_annasr2"/>
      <sheetName val="Distr-Pte_hor-202012"/>
      <sheetName val="Distr-pte-journ_202012"/>
      <sheetName val="récap_pein_4"/>
      <sheetName val="bord_elec_annasr5"/>
      <sheetName val="Distr-Pte_hor-202013"/>
      <sheetName val="Distr-pte-journ_202013"/>
      <sheetName val="récap_pein_5"/>
      <sheetName val="bord_elec_annasr6"/>
      <sheetName val="Distr-Pte_hor-202014"/>
      <sheetName val="Distr-pte-journ_202014"/>
      <sheetName val="récap_pein_6"/>
      <sheetName val="bord_elec_annasr7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Epaisseur"/>
      <sheetName val="Macro_Long"/>
      <sheetName val="S.P1"/>
      <sheetName val="RE SEV 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lot 1"/>
      <sheetName val="lot 2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BacheSR3NZ"/>
      <sheetName val="AN2"/>
      <sheetName val="Macro-press"/>
      <sheetName val="Macro-Dexterne"/>
      <sheetName val="Macro-Long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bord.elec.annasr"/>
      <sheetName val="Calcul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_elec_annasr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bord_elec_annasr1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bord_elec_annasr2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bord_elec_annasr3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bord_elec_annasr4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bord_elec_annasr5"/>
      <sheetName val="R2CAP"/>
      <sheetName val="production distr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ache"/>
      <sheetName val="Personnaliser votre decompt"/>
      <sheetName val="Fourniture"/>
      <sheetName val="elec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S1"/>
      <sheetName val="VNT"/>
      <sheetName val="GRPt"/>
      <sheetName val="Graph1"/>
      <sheetName val="Chrono"/>
      <sheetName val="Explt"/>
      <sheetName val="St I"/>
      <sheetName val="St II"/>
      <sheetName val="St III"/>
      <sheetName val="REC"/>
      <sheetName val="PG1"/>
      <sheetName val="PG2"/>
      <sheetName val="PG3"/>
      <sheetName val="S.P1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S1"/>
      <sheetName val="VNT"/>
      <sheetName val="GRPt"/>
      <sheetName val="Graph1"/>
      <sheetName val="Chrono"/>
      <sheetName val="Explt"/>
      <sheetName val="St I"/>
      <sheetName val="St II"/>
      <sheetName val="St III"/>
      <sheetName val="REC"/>
      <sheetName val="PG1"/>
      <sheetName val="PG2"/>
      <sheetName val="PG3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.Fnche"/>
      <sheetName val="Port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lec"/>
      <sheetName val="CPS1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Recap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BORD"/>
      <sheetName val="GC 150m3 MGHASS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8"/>
      <sheetName val="besoin_ZF7"/>
      <sheetName val="1ERE_trche7"/>
      <sheetName val="deb_ZF_7"/>
      <sheetName val="debjor_ZF_7"/>
      <sheetName val="Z_Indst7"/>
      <sheetName val="besoin_ZI7"/>
      <sheetName val="elec"/>
      <sheetName val="OP_FINANCIERS7"/>
      <sheetName val="Jugement"/>
      <sheetName val="TAB_COMP_TEC7"/>
      <sheetName val="affichage"/>
      <sheetName val="Signature"/>
      <sheetName val="timbrage"/>
      <sheetName val="Page_garde7"/>
      <sheetName val="FAX_PRECISION7"/>
      <sheetName val="tab_demarreur7"/>
      <sheetName val="FAX_CORREC7"/>
      <sheetName val="offre_fina7"/>
      <sheetName val="Z_Fnche"/>
      <sheetName val="Macro-press"/>
      <sheetName val="Macro-Long"/>
      <sheetName val="Macro-Dexterne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Recap"/>
      <sheetName val="BORD"/>
      <sheetName val="Z_Fnche3"/>
      <sheetName val="besoin_ZF2"/>
      <sheetName val="1ERE_trche2"/>
      <sheetName val="deb_ZF_2"/>
      <sheetName val="debjor_ZF_2"/>
      <sheetName val="Z_Indst2"/>
      <sheetName val="besoin_ZI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Z_Fnche5"/>
      <sheetName val="besoin_ZF4"/>
      <sheetName val="1ERE_trche4"/>
      <sheetName val="deb_ZF_4"/>
      <sheetName val="debjor_ZF_4"/>
      <sheetName val="Z_Indst4"/>
      <sheetName val="besoin_ZI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4"/>
      <sheetName val="besoin_ZF3"/>
      <sheetName val="1ERE_trche3"/>
      <sheetName val="deb_ZF_3"/>
      <sheetName val="debjor_ZF_3"/>
      <sheetName val="Z_Indst3"/>
      <sheetName val="besoin_ZI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Z_Fnche6"/>
      <sheetName val="besoin_ZF5"/>
      <sheetName val="1ERE_trche5"/>
      <sheetName val="deb_ZF_5"/>
      <sheetName val="debjor_ZF_5"/>
      <sheetName val="Z_Indst5"/>
      <sheetName val="besoin_ZI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 FINANCIERS"/>
      <sheetName val="TAB COMP TEC"/>
      <sheetName val="Page garde"/>
      <sheetName val="FAX PRECISION"/>
      <sheetName val="tab demarreur"/>
      <sheetName val="FAX CORREC"/>
      <sheetName val="offre fina"/>
      <sheetName val="CPS1"/>
      <sheetName val="AN1SF"/>
      <sheetName val="AN2SF"/>
      <sheetName val="AN1SI"/>
      <sheetName val="BT"/>
      <sheetName val="Macro-cons"/>
      <sheetName val="AN2"/>
      <sheetName val="ELEC LOT 122"/>
      <sheetName val=""/>
      <sheetName val="ONEP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BpElecEnnasr-Gén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  <sheetName val="Branchement"/>
      <sheetName val="bouche "/>
      <sheetName val="REC VOIRIE"/>
      <sheetName val="Attach n°1"/>
      <sheetName val="Page attac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T.01-DIFINITIF"/>
      <sheetName val="RECAPE DES PRIX "/>
      <sheetName val="BacheSR3NZ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Long"/>
      <sheetName val="Macro-press"/>
      <sheetName val="Macro-Dexterne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colbrook"/>
      <sheetName val="Macro-Newton"/>
      <sheetName val="Macro-cons"/>
      <sheetName val="Macro-Diam-interne"/>
      <sheetName val="Macro-Epaisseur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Personnaliser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H01-METRE DEFINITIF"/>
      <sheetName val="RECAPE DES PRIX"/>
      <sheetName val="RECAPE"/>
    </sheetNames>
    <sheetDataSet>
      <sheetData sheetId="0">
        <row r="2">
          <cell r="B2" t="str">
            <v>OH01-02-00</v>
          </cell>
        </row>
        <row r="6">
          <cell r="B6" t="str">
            <v>OH01-06-00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elec"/>
      <sheetName val="AN2"/>
      <sheetName val="Z.Fnche"/>
      <sheetName val="Z_Fnche"/>
      <sheetName val="METRE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/>
      <sheetData sheetId="23" refreshError="1"/>
      <sheetData sheetId="24"/>
      <sheetData sheetId="2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PERSONNALISER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Epaisseur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Fourniture"/>
      <sheetName val="Bache"/>
      <sheetName val="bord.elec.annasr"/>
      <sheetName val="AN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_FINANCIERS5"/>
      <sheetName val="Jugement"/>
      <sheetName val="TAB_COMP_TEC5"/>
      <sheetName val="affichage"/>
      <sheetName val="Signature"/>
      <sheetName val="timbrage"/>
      <sheetName val="Page_garde5"/>
      <sheetName val="FAX_PRECISION5"/>
      <sheetName val="tab_demarreur5"/>
      <sheetName val="FAX_CORREC5"/>
      <sheetName val="offre_fina5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OP FINANCIERS"/>
      <sheetName val="TAB COMP TEC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B_P"/>
      <sheetName val="D_E"/>
      <sheetName val="Soumission_(2)"/>
      <sheetName val="GESTION_ao"/>
      <sheetName val="Feuil1_(2)"/>
      <sheetName val="Rep_pop"/>
      <sheetName val="AN2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ns"/>
      <sheetName val="Macro-Epaisseur"/>
      <sheetName val="Macro-Hardy-Cross"/>
      <sheetName val="Macro-Long"/>
      <sheetName val="Macro-Newton"/>
      <sheetName val="Macro-Pression"/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DESC_ILOT9"/>
      <sheetName val="DESC_ILOT10"/>
      <sheetName val="DESC_ILOT9-10 "/>
      <sheetName val="DESC_ILOT9-10 160409"/>
      <sheetName val="Macro-colbrook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cps1"/>
      <sheetName val="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bord.elec.annasr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colbrook"/>
      <sheetName val="DESC_ILOT9"/>
      <sheetName val="DESC_ILOT10"/>
      <sheetName val="DESC_ILOT9-10 "/>
      <sheetName val="DESC_ILOT9-10 160409"/>
      <sheetName val="Distr-Pte_hor-2020"/>
      <sheetName val="Distr-pte-journ_2020"/>
      <sheetName val="DESC_ILOT9-10_"/>
      <sheetName val="DESC_ILOT9-10_160409"/>
      <sheetName val="Distr-Pte_hor-20201"/>
      <sheetName val="Distr-pte-journ_20201"/>
      <sheetName val="DESC_ILOT9-10_1"/>
      <sheetName val="DESC_ILOT9-10_1604091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istr-Pte_hor-20208"/>
      <sheetName val="Distr-pte-journ_20208"/>
      <sheetName val="S_P1"/>
      <sheetName val="RE_SEV_50"/>
      <sheetName val="DETAIL A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2CAP"/>
      <sheetName val="PU"/>
      <sheetName val="consistance en lots"/>
      <sheetName val="linéaire du réseau"/>
      <sheetName val="production distrib g1"/>
      <sheetName val="c-develop-g1"/>
      <sheetName val="Cout developpement g1"/>
      <sheetName val="Macro-cons"/>
      <sheetName val="Macro-Epaisseur"/>
      <sheetName val="Macro-Hardy-Cross"/>
      <sheetName val="Macro-Long"/>
      <sheetName val="Macro-Newton"/>
      <sheetName val="Macro-Pression"/>
      <sheetName val="DESC_ILOT9"/>
      <sheetName val="DESC_ILOT10"/>
      <sheetName val="DESC_ILOT9-10 "/>
      <sheetName val="DESC_ILOT9-10 160409"/>
      <sheetName val="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Macro-cons"/>
      <sheetName val="ASS P21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-EU-EV"/>
      <sheetName val="EAU FROIDE"/>
      <sheetName val="Feuil3"/>
      <sheetName val="DEP"/>
      <sheetName val="EAU_FROIDE"/>
      <sheetName val="EAU_FROIDE1"/>
      <sheetName val="R2CAP"/>
      <sheetName val="production distrib"/>
      <sheetName val="EAU_FROIDE2"/>
      <sheetName val="EAU_FROIDE3"/>
      <sheetName val="EAU_FROIDE4"/>
      <sheetName val="ATT N°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Macro-cons"/>
      <sheetName val="Macro-Epaisseur"/>
      <sheetName val="Macro-Hardy-Cross"/>
      <sheetName val="Macro-Long"/>
      <sheetName val="Macro-Newton"/>
      <sheetName val="Macro-Pression"/>
      <sheetName val="S_P1"/>
      <sheetName val="Macro-Dexterne"/>
      <sheetName val="Macro-press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Macro-Diam-interne"/>
      <sheetName val="Macro-colbrook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Bache"/>
      <sheetName val="Fourniture"/>
      <sheetName val="EST CON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Macro-cons"/>
      <sheetName val="Macro-Epaisseur"/>
      <sheetName val="Macro-Hardy-Cross"/>
      <sheetName val="Macro-Long"/>
      <sheetName val="Macro-Newton"/>
      <sheetName val="Macro-Pression"/>
      <sheetName val="S_P1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Macro-Diam-interne"/>
      <sheetName val="Macro-Dexterne"/>
      <sheetName val="Macro-press"/>
      <sheetName val="Macro-colbrook"/>
      <sheetName val="Ancien SP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RE SEV 50"/>
    </sheetNames>
    <sheetDataSet>
      <sheetData sheetId="0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7">
          <cell r="E7" t="str">
            <v>Dirhams</v>
          </cell>
        </row>
      </sheetData>
      <sheetData sheetId="16"/>
      <sheetData sheetId="17">
        <row r="7">
          <cell r="E7" t="str">
            <v>Dirhams</v>
          </cell>
        </row>
      </sheetData>
      <sheetData sheetId="18"/>
      <sheetData sheetId="19"/>
      <sheetData sheetId="20"/>
      <sheetData sheetId="21">
        <row r="7">
          <cell r="E7" t="str">
            <v>Dirhams</v>
          </cell>
        </row>
      </sheetData>
      <sheetData sheetId="22">
        <row r="7">
          <cell r="E7" t="str">
            <v>Dirhams</v>
          </cell>
        </row>
      </sheetData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7">
          <cell r="E7" t="str">
            <v>Dirhams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>
        <row r="7">
          <cell r="E7" t="str">
            <v>Dirhams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7">
          <cell r="E7" t="str">
            <v>Dirhams</v>
          </cell>
        </row>
      </sheetData>
      <sheetData sheetId="57"/>
      <sheetData sheetId="58"/>
      <sheetData sheetId="59"/>
      <sheetData sheetId="60"/>
      <sheetData sheetId="61"/>
      <sheetData sheetId="62">
        <row r="7">
          <cell r="E7" t="str">
            <v>Dirhams</v>
          </cell>
        </row>
      </sheetData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BacheSR3NZ"/>
      <sheetName val="ETUDE_MGHASSINE"/>
      <sheetName val="GC_150m3_MGHASSINE"/>
      <sheetName val="Réservoir_Hamraoua"/>
      <sheetName val="ETUDE_MGHASSINE1"/>
      <sheetName val="GC_150m3_MGHASSINE1"/>
      <sheetName val="Réservoir_Hamraoua1"/>
      <sheetName val="Macro-Long"/>
      <sheetName val="ETUDE_MGHASSINE2"/>
      <sheetName val="GC_150m3_MGHASSINE2"/>
      <sheetName val="Réservoir_Hamraoua2"/>
      <sheetName val="S.P1"/>
      <sheetName val="ETUDE_MGHASSINE3"/>
      <sheetName val="GC_150m3_MGHASSINE3"/>
      <sheetName val="Réservoir_Hamraoua3"/>
      <sheetName val="Macro-press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AN3"/>
      <sheetName val="AN2"/>
      <sheetName val="Macro-Epaisseur"/>
      <sheetName val="Macro-Dexterne"/>
      <sheetName val="ETUDE_MGHASSINE8"/>
      <sheetName val="GC_150m3_MGHASSINE8"/>
      <sheetName val="Réservoir_Hamraoua8"/>
      <sheetName val="S_P13"/>
      <sheetName val="Bache 50 m3_SR1"/>
      <sheetName val="RE SEV 50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Personnaliser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/>
      <sheetData sheetId="3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an2"/>
      <sheetName val="Nbr_1"/>
      <sheetName val="Nbr_"/>
      <sheetName val=" G,O"/>
      <sheetName val="Macro-press"/>
      <sheetName val="Nbr_3"/>
      <sheetName val="Nbr_2"/>
      <sheetName val="Notes"/>
      <sheetName val="DP N°3"/>
      <sheetName val="DimensRESEAU (2)"/>
      <sheetName val="Nbr_4"/>
      <sheetName val="_G,O"/>
      <sheetName val="DimensRESEAU_(2)"/>
      <sheetName val="Nbr_5"/>
      <sheetName val="_G,O1"/>
      <sheetName val="DimensRESEAU_(2)1"/>
      <sheetName val="Nbr_6"/>
      <sheetName val="_G,O2"/>
      <sheetName val="DimensRESEAU_(2)2"/>
      <sheetName val="S.P1"/>
      <sheetName val="1.1"/>
      <sheetName val="Nbr_9"/>
      <sheetName val="_G,O5"/>
      <sheetName val="DimensRESEAU_(2)5"/>
      <sheetName val="Nbr_8"/>
      <sheetName val="_G,O4"/>
      <sheetName val="DimensRESEAU_(2)4"/>
      <sheetName val="Nbr_7"/>
      <sheetName val="_G,O3"/>
      <sheetName val="DimensRESEAU_(2)3"/>
      <sheetName val="Nbr_10"/>
      <sheetName val="_G,O6"/>
      <sheetName val="DimensRESEAU_(2)6"/>
      <sheetName val="Nbr_11"/>
      <sheetName val="_G,O7"/>
      <sheetName val="DimensRESEAU_(2)7"/>
      <sheetName val="D.E1A"/>
      <sheetName val="CD"/>
      <sheetName val="CT"/>
      <sheetName val="Laayoune-EP-CollPrx"/>
      <sheetName val="1_1"/>
      <sheetName val="S_P1"/>
      <sheetName val="1_11"/>
      <sheetName val="S_P11"/>
      <sheetName val="1_12"/>
      <sheetName val="S_P12"/>
      <sheetName val="1_13"/>
      <sheetName val="S_P13"/>
    </sheetNames>
    <sheetDataSet>
      <sheetData sheetId="0"/>
      <sheetData sheetId="1"/>
      <sheetData sheetId="2"/>
      <sheetData sheetId="3"/>
      <sheetData sheetId="4">
        <row r="6">
          <cell r="BI6">
            <v>1</v>
          </cell>
          <cell r="BS6">
            <v>1</v>
          </cell>
          <cell r="CK6">
            <v>1</v>
          </cell>
        </row>
        <row r="7">
          <cell r="BI7" t="str">
            <v/>
          </cell>
          <cell r="BS7" t="str">
            <v/>
          </cell>
          <cell r="CK7" t="str">
            <v/>
          </cell>
        </row>
        <row r="8">
          <cell r="BI8">
            <v>16</v>
          </cell>
          <cell r="BS8">
            <v>20</v>
          </cell>
          <cell r="CK8">
            <v>1</v>
          </cell>
        </row>
        <row r="12">
          <cell r="BI12">
            <v>1</v>
          </cell>
          <cell r="BS12">
            <v>1</v>
          </cell>
          <cell r="CK12">
            <v>1</v>
          </cell>
        </row>
        <row r="13">
          <cell r="BI13">
            <v>0</v>
          </cell>
          <cell r="BS13">
            <v>0</v>
          </cell>
          <cell r="CK13">
            <v>0</v>
          </cell>
        </row>
        <row r="14">
          <cell r="BI14">
            <v>1</v>
          </cell>
          <cell r="BS14">
            <v>0</v>
          </cell>
          <cell r="CK14">
            <v>0</v>
          </cell>
        </row>
        <row r="15">
          <cell r="BI15">
            <v>0</v>
          </cell>
          <cell r="BS15">
            <v>0</v>
          </cell>
          <cell r="CK15">
            <v>0</v>
          </cell>
        </row>
        <row r="16">
          <cell r="BI16">
            <v>1</v>
          </cell>
          <cell r="BS16">
            <v>1</v>
          </cell>
          <cell r="CK16">
            <v>0</v>
          </cell>
        </row>
        <row r="17">
          <cell r="BI17">
            <v>0</v>
          </cell>
          <cell r="BS17">
            <v>0</v>
          </cell>
          <cell r="CK17">
            <v>0</v>
          </cell>
        </row>
        <row r="18">
          <cell r="BI18">
            <v>1</v>
          </cell>
          <cell r="BS18">
            <v>2</v>
          </cell>
          <cell r="CK18">
            <v>3</v>
          </cell>
        </row>
        <row r="19">
          <cell r="BI19">
            <v>0</v>
          </cell>
          <cell r="BS19">
            <v>0</v>
          </cell>
          <cell r="CK19">
            <v>0</v>
          </cell>
        </row>
        <row r="20">
          <cell r="BI20">
            <v>16</v>
          </cell>
          <cell r="BS20">
            <v>20</v>
          </cell>
          <cell r="CK20">
            <v>1</v>
          </cell>
        </row>
        <row r="21">
          <cell r="BI21">
            <v>0</v>
          </cell>
          <cell r="BS21">
            <v>0</v>
          </cell>
          <cell r="CK21">
            <v>0</v>
          </cell>
        </row>
        <row r="22">
          <cell r="BI22">
            <v>0</v>
          </cell>
          <cell r="BS22">
            <v>0</v>
          </cell>
          <cell r="CK22">
            <v>0</v>
          </cell>
        </row>
        <row r="23">
          <cell r="BI23">
            <v>0</v>
          </cell>
          <cell r="BS23">
            <v>0</v>
          </cell>
          <cell r="CK23">
            <v>0</v>
          </cell>
        </row>
        <row r="24">
          <cell r="BI24">
            <v>0</v>
          </cell>
          <cell r="BS24">
            <v>0</v>
          </cell>
          <cell r="CK24">
            <v>0</v>
          </cell>
        </row>
        <row r="25">
          <cell r="BI25">
            <v>0</v>
          </cell>
          <cell r="BS25">
            <v>50</v>
          </cell>
          <cell r="CK25">
            <v>50</v>
          </cell>
        </row>
        <row r="26">
          <cell r="BI26">
            <v>0</v>
          </cell>
          <cell r="BS26">
            <v>0</v>
          </cell>
          <cell r="CK26">
            <v>0</v>
          </cell>
        </row>
        <row r="27">
          <cell r="BI27">
            <v>50</v>
          </cell>
          <cell r="BS27">
            <v>0</v>
          </cell>
          <cell r="CK27">
            <v>0</v>
          </cell>
        </row>
        <row r="28">
          <cell r="BI28">
            <v>0</v>
          </cell>
          <cell r="BS28">
            <v>0</v>
          </cell>
          <cell r="CK28">
            <v>0</v>
          </cell>
        </row>
        <row r="29">
          <cell r="BI29">
            <v>0</v>
          </cell>
          <cell r="BS29">
            <v>0</v>
          </cell>
          <cell r="CK29">
            <v>0</v>
          </cell>
        </row>
        <row r="30">
          <cell r="BI30">
            <v>610</v>
          </cell>
          <cell r="BS30">
            <v>700</v>
          </cell>
          <cell r="CK30">
            <v>10</v>
          </cell>
        </row>
        <row r="31">
          <cell r="BI31">
            <v>0</v>
          </cell>
          <cell r="BS31">
            <v>0</v>
          </cell>
          <cell r="CK31">
            <v>0</v>
          </cell>
        </row>
        <row r="32">
          <cell r="BI32">
            <v>0</v>
          </cell>
          <cell r="BS32">
            <v>0</v>
          </cell>
          <cell r="CK32">
            <v>0</v>
          </cell>
        </row>
        <row r="33">
          <cell r="BI33">
            <v>0</v>
          </cell>
          <cell r="BS33">
            <v>0</v>
          </cell>
          <cell r="CK33">
            <v>0</v>
          </cell>
        </row>
        <row r="34">
          <cell r="BI34">
            <v>10</v>
          </cell>
          <cell r="BS34">
            <v>10</v>
          </cell>
          <cell r="CK34">
            <v>10</v>
          </cell>
        </row>
        <row r="35">
          <cell r="BI35">
            <v>0</v>
          </cell>
          <cell r="BS35">
            <v>0</v>
          </cell>
          <cell r="CK35">
            <v>0</v>
          </cell>
        </row>
        <row r="36">
          <cell r="BI36">
            <v>0</v>
          </cell>
          <cell r="BS36">
            <v>0</v>
          </cell>
          <cell r="CK36">
            <v>0</v>
          </cell>
        </row>
        <row r="37">
          <cell r="BI37">
            <v>1</v>
          </cell>
          <cell r="BS37">
            <v>1</v>
          </cell>
          <cell r="CK37">
            <v>1</v>
          </cell>
        </row>
        <row r="38">
          <cell r="BI38">
            <v>0</v>
          </cell>
          <cell r="BS38">
            <v>0</v>
          </cell>
          <cell r="CK38">
            <v>0</v>
          </cell>
        </row>
        <row r="39">
          <cell r="BI39">
            <v>15</v>
          </cell>
          <cell r="BS39">
            <v>12</v>
          </cell>
          <cell r="CK39">
            <v>0</v>
          </cell>
        </row>
        <row r="40">
          <cell r="BI40">
            <v>0</v>
          </cell>
          <cell r="BS40">
            <v>0</v>
          </cell>
          <cell r="CK40">
            <v>0</v>
          </cell>
        </row>
        <row r="41">
          <cell r="BI41">
            <v>0</v>
          </cell>
          <cell r="BS41">
            <v>7</v>
          </cell>
          <cell r="CK41">
            <v>0</v>
          </cell>
        </row>
        <row r="42">
          <cell r="BI42">
            <v>0</v>
          </cell>
          <cell r="BS42">
            <v>0</v>
          </cell>
          <cell r="CK42">
            <v>0</v>
          </cell>
        </row>
        <row r="43">
          <cell r="BI43">
            <v>0</v>
          </cell>
          <cell r="BS43">
            <v>0</v>
          </cell>
          <cell r="CK43">
            <v>0</v>
          </cell>
        </row>
        <row r="44">
          <cell r="BI44">
            <v>0</v>
          </cell>
          <cell r="BS44">
            <v>0</v>
          </cell>
          <cell r="CK44">
            <v>0</v>
          </cell>
        </row>
        <row r="45">
          <cell r="BI45">
            <v>0</v>
          </cell>
          <cell r="BS45">
            <v>0</v>
          </cell>
          <cell r="CK45">
            <v>0</v>
          </cell>
        </row>
        <row r="46">
          <cell r="BI46">
            <v>0</v>
          </cell>
          <cell r="BS46">
            <v>0</v>
          </cell>
          <cell r="CK46">
            <v>0</v>
          </cell>
        </row>
        <row r="47">
          <cell r="BI47">
            <v>0</v>
          </cell>
          <cell r="BS47">
            <v>0</v>
          </cell>
          <cell r="CK47">
            <v>0</v>
          </cell>
        </row>
        <row r="48">
          <cell r="BI48">
            <v>0</v>
          </cell>
          <cell r="BS48">
            <v>0</v>
          </cell>
          <cell r="CK48">
            <v>0</v>
          </cell>
        </row>
        <row r="49">
          <cell r="BI49">
            <v>1</v>
          </cell>
          <cell r="BS49">
            <v>1</v>
          </cell>
          <cell r="CK49">
            <v>1</v>
          </cell>
        </row>
        <row r="50">
          <cell r="BI50">
            <v>0</v>
          </cell>
          <cell r="BS50">
            <v>0</v>
          </cell>
          <cell r="CK50">
            <v>0</v>
          </cell>
        </row>
        <row r="51">
          <cell r="BI51">
            <v>13</v>
          </cell>
          <cell r="BS51">
            <v>13</v>
          </cell>
          <cell r="CK51">
            <v>13</v>
          </cell>
        </row>
        <row r="52">
          <cell r="BI52">
            <v>0</v>
          </cell>
          <cell r="BS52">
            <v>0</v>
          </cell>
          <cell r="CK52">
            <v>0</v>
          </cell>
        </row>
        <row r="53">
          <cell r="BI53">
            <v>93</v>
          </cell>
          <cell r="BS53">
            <v>90</v>
          </cell>
          <cell r="CK53">
            <v>4</v>
          </cell>
        </row>
        <row r="54">
          <cell r="BI54">
            <v>0</v>
          </cell>
          <cell r="BS54">
            <v>0</v>
          </cell>
          <cell r="CK54">
            <v>0</v>
          </cell>
        </row>
        <row r="55">
          <cell r="BI55">
            <v>15</v>
          </cell>
          <cell r="BS55">
            <v>12</v>
          </cell>
          <cell r="CK55">
            <v>0</v>
          </cell>
        </row>
        <row r="56">
          <cell r="BI56">
            <v>0</v>
          </cell>
          <cell r="BS56">
            <v>0</v>
          </cell>
          <cell r="CK56">
            <v>0</v>
          </cell>
        </row>
        <row r="57">
          <cell r="BI57">
            <v>26</v>
          </cell>
          <cell r="BS57">
            <v>38</v>
          </cell>
          <cell r="CK57">
            <v>12</v>
          </cell>
        </row>
        <row r="58">
          <cell r="BI58">
            <v>0</v>
          </cell>
          <cell r="BS58">
            <v>0</v>
          </cell>
          <cell r="CK58">
            <v>0</v>
          </cell>
        </row>
        <row r="59">
          <cell r="BI59">
            <v>15</v>
          </cell>
          <cell r="BS59">
            <v>12</v>
          </cell>
          <cell r="CK59">
            <v>0</v>
          </cell>
        </row>
        <row r="60">
          <cell r="BI60">
            <v>0</v>
          </cell>
          <cell r="BS60">
            <v>0</v>
          </cell>
          <cell r="CK60">
            <v>0</v>
          </cell>
        </row>
        <row r="61">
          <cell r="BI61">
            <v>74</v>
          </cell>
          <cell r="BS61">
            <v>67</v>
          </cell>
          <cell r="CK61">
            <v>0</v>
          </cell>
        </row>
        <row r="62">
          <cell r="BI62">
            <v>0</v>
          </cell>
          <cell r="BS62">
            <v>0</v>
          </cell>
          <cell r="CK62">
            <v>0</v>
          </cell>
        </row>
        <row r="63">
          <cell r="BI63">
            <v>0</v>
          </cell>
          <cell r="BS63">
            <v>0</v>
          </cell>
          <cell r="CK63">
            <v>0</v>
          </cell>
        </row>
        <row r="64">
          <cell r="BI64">
            <v>0</v>
          </cell>
          <cell r="BS64">
            <v>0</v>
          </cell>
          <cell r="CK64">
            <v>0</v>
          </cell>
        </row>
        <row r="65">
          <cell r="BI65">
            <v>0</v>
          </cell>
          <cell r="BS65">
            <v>0</v>
          </cell>
          <cell r="CK65">
            <v>0</v>
          </cell>
        </row>
        <row r="66">
          <cell r="BI66">
            <v>3</v>
          </cell>
          <cell r="BS66">
            <v>3</v>
          </cell>
          <cell r="CK66">
            <v>3</v>
          </cell>
        </row>
        <row r="67">
          <cell r="BI67">
            <v>0</v>
          </cell>
          <cell r="BS67">
            <v>0</v>
          </cell>
          <cell r="CK67">
            <v>0</v>
          </cell>
        </row>
        <row r="68">
          <cell r="BI68">
            <v>0</v>
          </cell>
          <cell r="BS68">
            <v>0</v>
          </cell>
          <cell r="CK68">
            <v>0</v>
          </cell>
        </row>
        <row r="69">
          <cell r="BI69">
            <v>14</v>
          </cell>
          <cell r="BS69">
            <v>14</v>
          </cell>
          <cell r="CK69">
            <v>14</v>
          </cell>
        </row>
        <row r="70">
          <cell r="BI70">
            <v>0</v>
          </cell>
          <cell r="BS70">
            <v>0</v>
          </cell>
          <cell r="CK70">
            <v>0</v>
          </cell>
        </row>
        <row r="71">
          <cell r="BI71">
            <v>0</v>
          </cell>
          <cell r="BS71">
            <v>0</v>
          </cell>
          <cell r="CK71">
            <v>0</v>
          </cell>
        </row>
        <row r="72">
          <cell r="BI72">
            <v>0</v>
          </cell>
          <cell r="BS72">
            <v>0</v>
          </cell>
          <cell r="CK72">
            <v>0</v>
          </cell>
        </row>
        <row r="73">
          <cell r="BI73">
            <v>0</v>
          </cell>
          <cell r="BS73">
            <v>0</v>
          </cell>
          <cell r="CK73">
            <v>0</v>
          </cell>
        </row>
        <row r="74">
          <cell r="BI74">
            <v>1</v>
          </cell>
          <cell r="BS74">
            <v>1</v>
          </cell>
          <cell r="CK74">
            <v>1</v>
          </cell>
        </row>
        <row r="75">
          <cell r="BI75">
            <v>0</v>
          </cell>
          <cell r="BS75">
            <v>0</v>
          </cell>
          <cell r="CK75">
            <v>0</v>
          </cell>
        </row>
        <row r="76">
          <cell r="BI76">
            <v>1</v>
          </cell>
          <cell r="BS76">
            <v>1</v>
          </cell>
          <cell r="CK76">
            <v>1</v>
          </cell>
        </row>
        <row r="77">
          <cell r="BI77">
            <v>0</v>
          </cell>
          <cell r="BS77">
            <v>0</v>
          </cell>
          <cell r="CK77">
            <v>0</v>
          </cell>
        </row>
        <row r="78">
          <cell r="BI78">
            <v>30</v>
          </cell>
          <cell r="BS78">
            <v>31</v>
          </cell>
          <cell r="CK78">
            <v>0</v>
          </cell>
        </row>
        <row r="79">
          <cell r="BI79">
            <v>0</v>
          </cell>
          <cell r="BS79">
            <v>0</v>
          </cell>
          <cell r="CK79">
            <v>0</v>
          </cell>
        </row>
        <row r="80">
          <cell r="BI80">
            <v>0</v>
          </cell>
          <cell r="BS80">
            <v>0</v>
          </cell>
          <cell r="CK80">
            <v>0</v>
          </cell>
        </row>
        <row r="81">
          <cell r="BI81">
            <v>0</v>
          </cell>
          <cell r="BS81">
            <v>0</v>
          </cell>
          <cell r="CK81">
            <v>0</v>
          </cell>
        </row>
        <row r="82">
          <cell r="BI82">
            <v>0</v>
          </cell>
          <cell r="BS82">
            <v>0</v>
          </cell>
          <cell r="CK82">
            <v>0</v>
          </cell>
        </row>
        <row r="83">
          <cell r="BI83">
            <v>0</v>
          </cell>
          <cell r="BS83">
            <v>0</v>
          </cell>
          <cell r="CK83">
            <v>0</v>
          </cell>
        </row>
        <row r="84">
          <cell r="BI84">
            <v>15</v>
          </cell>
          <cell r="BS84">
            <v>12</v>
          </cell>
          <cell r="CK84">
            <v>0</v>
          </cell>
        </row>
        <row r="85">
          <cell r="BI85">
            <v>0</v>
          </cell>
          <cell r="BS85">
            <v>0</v>
          </cell>
          <cell r="CK85">
            <v>0</v>
          </cell>
        </row>
        <row r="86">
          <cell r="BI86">
            <v>0</v>
          </cell>
          <cell r="BS86">
            <v>7</v>
          </cell>
          <cell r="CK86">
            <v>0</v>
          </cell>
        </row>
        <row r="87">
          <cell r="BI87">
            <v>0</v>
          </cell>
          <cell r="BS87">
            <v>0</v>
          </cell>
          <cell r="CK87">
            <v>0</v>
          </cell>
        </row>
        <row r="88">
          <cell r="BI88">
            <v>15</v>
          </cell>
          <cell r="BS88">
            <v>12</v>
          </cell>
          <cell r="CK88">
            <v>0</v>
          </cell>
        </row>
        <row r="89">
          <cell r="BI89">
            <v>0</v>
          </cell>
          <cell r="BS89">
            <v>0</v>
          </cell>
          <cell r="CK89">
            <v>0</v>
          </cell>
        </row>
        <row r="90">
          <cell r="BI90">
            <v>0</v>
          </cell>
          <cell r="BS90">
            <v>7</v>
          </cell>
          <cell r="CK90">
            <v>0</v>
          </cell>
        </row>
        <row r="91">
          <cell r="BI91">
            <v>0</v>
          </cell>
          <cell r="BS91">
            <v>0</v>
          </cell>
          <cell r="CK91">
            <v>0</v>
          </cell>
        </row>
        <row r="92">
          <cell r="BI92">
            <v>1</v>
          </cell>
          <cell r="BS92">
            <v>1</v>
          </cell>
          <cell r="CK92">
            <v>1</v>
          </cell>
        </row>
        <row r="93">
          <cell r="BI93">
            <v>0</v>
          </cell>
          <cell r="BS93">
            <v>0</v>
          </cell>
          <cell r="CK93">
            <v>0</v>
          </cell>
        </row>
        <row r="94">
          <cell r="BI94">
            <v>1</v>
          </cell>
          <cell r="BS94">
            <v>1</v>
          </cell>
          <cell r="CK94">
            <v>1</v>
          </cell>
        </row>
        <row r="95">
          <cell r="BI95">
            <v>0</v>
          </cell>
          <cell r="BS95">
            <v>0</v>
          </cell>
          <cell r="CK95">
            <v>0</v>
          </cell>
        </row>
        <row r="96">
          <cell r="BI96">
            <v>1</v>
          </cell>
          <cell r="BS96">
            <v>1</v>
          </cell>
          <cell r="CK96">
            <v>1</v>
          </cell>
        </row>
        <row r="97">
          <cell r="BI97">
            <v>0</v>
          </cell>
          <cell r="BS97">
            <v>0</v>
          </cell>
          <cell r="CK97">
            <v>0</v>
          </cell>
        </row>
        <row r="98">
          <cell r="BI98">
            <v>0</v>
          </cell>
          <cell r="BS98">
            <v>0</v>
          </cell>
          <cell r="CK98">
            <v>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se charge"/>
      <sheetName val="Réservoir 250m3"/>
      <sheetName val="OUV 13"/>
      <sheetName val="Approvisi. Génie-Civil"/>
      <sheetName val="récap gc"/>
      <sheetName val="Personnaliser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SR3NZ"/>
      <sheetName val="Appro"/>
      <sheetName val="F-Nz"/>
      <sheetName val="SP1-SP2"/>
      <sheetName val="Rés250SR2 NZ"/>
      <sheetName val="Rés200"/>
      <sheetName val="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Macro-press"/>
      <sheetName val="Réservoir 250m3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Macro-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Macro-press"/>
      <sheetName val="Réservoir 250m3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Réservoir_250m3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ervoir_250m31"/>
      <sheetName val="GC 150m3 MGHASSINE"/>
      <sheetName val="GC_150m3_MGHASSINE"/>
      <sheetName val="Laayoune-EP-CollPrx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Macro-cons"/>
      <sheetName val="BpElecEnnasr-Géneral"/>
      <sheetName val="GC_150m3_MGHASSINE1"/>
      <sheetName val="AN2"/>
      <sheetName val=" G,O 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ns"/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Epaisseur"/>
      <sheetName val="Macro-Long"/>
      <sheetName val="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  <sheetName val="7512 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C 150m3 MGHASSINE"/>
      <sheetName val="ETUDE MGHASSINE"/>
      <sheetName val="Appr-GC(mghassine)"/>
      <sheetName val="Réhab"/>
      <sheetName val="Réservoir Hamraoua"/>
      <sheetName val="BacheSR3NZ"/>
      <sheetName val="S.P1"/>
      <sheetName val="Macro-press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Macro-Long"/>
      <sheetName val="Macro-colbrook"/>
      <sheetName val="Macro-Newton"/>
      <sheetName val="Macro-cons"/>
      <sheetName val="Macro-Dexterne"/>
      <sheetName val="Macro-Epaisseur"/>
      <sheetName val="Macro-Diam-interne"/>
      <sheetName val="elec"/>
      <sheetName val="AN3"/>
      <sheetName val="AN2"/>
      <sheetName val="ETUDE_MGHASSINE8"/>
      <sheetName val="GC_150m3_MGHASSINE8"/>
      <sheetName val="Réservoir_Hamraoua8"/>
      <sheetName val="S_P13"/>
      <sheetName val="Bache 50 m3_SR1"/>
      <sheetName val="RE SEV 50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TAUX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verture"/>
      <sheetName val="MENU"/>
      <sheetName val="liste"/>
      <sheetName val="Invoice"/>
      <sheetName val="CPS1"/>
      <sheetName val="Invoice.xlt"/>
      <sheetName val="PU"/>
    </sheetNames>
    <definedNames>
      <definedName name="GoAssetChart"/>
      <definedName name="GoBack"/>
      <definedName name="GoBalanceSheet"/>
      <definedName name="GoCashFlow"/>
      <definedName name="GoData"/>
      <definedName name="GoIncomeChart"/>
    </defined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Personnaliser votre decomp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personnaliser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  <sheetData sheetId="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ASS"/>
      <sheetName val="page de garde"/>
      <sheetName val="VOIRIE"/>
      <sheetName val="detail CP ET VOIRIE"/>
      <sheetName val="ATT B B "/>
      <sheetName val="REC ATT B B"/>
      <sheetName val="SITUA - avenant"/>
      <sheetName val="B EGOUT"/>
      <sheetName val="ATTC N° 6"/>
      <sheetName val="Décompte N°6-Page 1"/>
      <sheetName val="REC DEC 6"/>
      <sheetName val="FAC"/>
      <sheetName val="Feuil1"/>
      <sheetName val="Bache 50 m3_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ele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SE"/>
      <sheetName val="Bache 50 m3_S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Nb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  <sheetName val="Macro-cons"/>
      <sheetName val="Macro-Dexterne"/>
      <sheetName val="Macro-Epaisseur"/>
      <sheetName val="Macro-Diam-interne"/>
      <sheetName val="Macro-press"/>
      <sheetName val="Macro-Long"/>
      <sheetName val="z.fnche"/>
      <sheetName val="Macro-colbrook"/>
      <sheetName val="Réca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  <sheetName val="calcul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 tete"/>
      <sheetName val="terr+ pose de buse EU-"/>
      <sheetName val="REC-EU-"/>
      <sheetName val="ouvrages des EU"/>
      <sheetName val="REC- ouvrage EU"/>
      <sheetName val="terr+ buse EP-"/>
      <sheetName val="REC -EP-"/>
      <sheetName val="REC GENER"/>
      <sheetName val="REC VOIRIE N°3 (2)"/>
      <sheetName val="fiche FINANCIERE"/>
      <sheetName val="ATT N°3"/>
      <sheetName val="DEC N°1"/>
      <sheetName val="DP N°3"/>
      <sheetName val="Ré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AN2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SUIVI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  <sheetName val="AN3"/>
      <sheetName val="Rep pop"/>
      <sheetName val="Data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p_pop2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dimensio_EU"/>
      <sheetName val="Rep_pop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p_pop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Rep_pop4"/>
      <sheetName val="E.U"/>
      <sheetName val="Ré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aliser"/>
      <sheetName val="Model_D"/>
      <sheetName val="ENG_DEP"/>
      <sheetName val="MEMOIRE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 SOMM"/>
      <sheetName val="EST CONF"/>
      <sheetName val="MARCHE"/>
      <sheetName val="APPROV"/>
      <sheetName val="Macro-Dexterne"/>
      <sheetName val="Macro-Long"/>
      <sheetName val="Macro-Epaisseur"/>
      <sheetName val="Macro-press"/>
      <sheetName val="Macro-Diam-interne"/>
      <sheetName val="RE SEV 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  <sheetName val="RE SEV 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2"/>
      <sheetName val="Feuil3"/>
      <sheetName val="PG"/>
      <sheetName val="Avanc %"/>
      <sheetName val="BORDEREAU"/>
      <sheetName val="Appros"/>
      <sheetName val="Avanc  par bloc VVT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S_P12"/>
      <sheetName val="BD"/>
      <sheetName val="GC_150m3_MGHASSINE1"/>
      <sheetName val="AN3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DefinitionPrix"/>
      <sheetName val="DATA"/>
      <sheetName val="aep"/>
      <sheetName val="Rep pop"/>
      <sheetName val="0DONNEESDEBASES"/>
      <sheetName val="Avanc_%"/>
      <sheetName val="Avanc__par_bloc_VVT"/>
      <sheetName val="Z_Fnche"/>
      <sheetName val="Avanc_%1"/>
      <sheetName val="Avanc__par_bloc_VVT1"/>
      <sheetName val="Z_Fnche1"/>
      <sheetName val="récap pein "/>
      <sheetName val="DimensRESEAU (2)"/>
      <sheetName val="Avanc_%2"/>
      <sheetName val="Avanc__par_bloc_VVT2"/>
      <sheetName val="Z_Fnche2"/>
      <sheetName val="Avanc_%3"/>
      <sheetName val="Avanc__par_bloc_VVT3"/>
      <sheetName val="Z_Fnche3"/>
      <sheetName val="Avanc_%4"/>
      <sheetName val="Avanc__par_bloc_VVT4"/>
      <sheetName val="Z_Fnche4"/>
      <sheetName val="Avanc_%5"/>
      <sheetName val="Avanc__par_bloc_VVT5"/>
      <sheetName val="Z_Fnche5"/>
      <sheetName val="Avanc_%6"/>
      <sheetName val="Avanc__par_bloc_VVT6"/>
      <sheetName val="Z_Fnche6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Q10-Branche-A&amp;B"/>
      <sheetName val="BacheSR3NZ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groupe 2 B-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 tete"/>
      <sheetName val="terr+ pose de buse EU-"/>
      <sheetName val="REC-EU-"/>
      <sheetName val="ouvrages des EU"/>
      <sheetName val="REC- ouvrage EU"/>
      <sheetName val="terr+ buse EP-"/>
      <sheetName val="REC -EP-"/>
      <sheetName val="REC GENER"/>
      <sheetName val="REC VOIRIE N°3 (2)"/>
      <sheetName val="fiche FINANCIERE"/>
      <sheetName val="ATT N°3"/>
      <sheetName val="DEC N°1"/>
      <sheetName val="DP N°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ns"/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Epaisseur"/>
      <sheetName val="Macro-Long"/>
      <sheetName val="S.P1"/>
      <sheetName val="Macro-colbrook"/>
      <sheetName val="el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,O A"/>
      <sheetName val=" G,O B"/>
      <sheetName val="Feuil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Macro-cons"/>
      <sheetName val="ASS P2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garde"/>
      <sheetName val="Logigramme"/>
      <sheetName val="7512 01"/>
      <sheetName val="7512 02"/>
      <sheetName val="7512 03"/>
      <sheetName val="7512 04"/>
      <sheetName val="7512 05"/>
      <sheetName val="7512 06"/>
      <sheetName val="7512 07"/>
      <sheetName val="7512 08"/>
      <sheetName val="7512 09"/>
      <sheetName val="7512 10"/>
      <sheetName val="7512 11"/>
      <sheetName val="8230 03"/>
      <sheetName val="7512 12"/>
      <sheetName val="5100 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garde"/>
      <sheetName val="SYS"/>
      <sheetName val="Objectifs projet"/>
      <sheetName val="Table rendements"/>
      <sheetName val="T-coûtMO"/>
      <sheetName val="T-Prix fr"/>
      <sheetName val="T-S,Produits"/>
      <sheetName val="T-Qte estimat"/>
      <sheetName val="T-coûts fixes+durées"/>
      <sheetName val="Planni  trvx"/>
      <sheetName val="Planni dépenses"/>
      <sheetName val="Rapport de suivi"/>
      <sheetName val="Etat d'avancement"/>
      <sheetName val="T.Bord 2"/>
      <sheetName val="T.bord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Pt"/>
      <sheetName val="VNT"/>
      <sheetName val="St I"/>
      <sheetName val="St II"/>
      <sheetName val="St III"/>
      <sheetName val="PG1"/>
      <sheetName val="PG2"/>
      <sheetName val="PG3"/>
      <sheetName val="SIT"/>
      <sheetName val="GC 150m3 MGHASSINE"/>
    </sheetNames>
    <sheetDataSet>
      <sheetData sheetId="0"/>
      <sheetData sheetId="1"/>
      <sheetData sheetId="2"/>
      <sheetData sheetId="3"/>
      <sheetData sheetId="4"/>
      <sheetData sheetId="5">
        <row r="29">
          <cell r="K29" t="str">
            <v>AL MENZEH  /  Rabat</v>
          </cell>
        </row>
        <row r="34">
          <cell r="K34" t="str">
            <v>VENTILATION AU     1/100 000</v>
          </cell>
        </row>
        <row r="38">
          <cell r="M38" t="str">
            <v>TRAVAUX AU FORFAIT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Pt"/>
      <sheetName val="VNT"/>
      <sheetName val="St I"/>
      <sheetName val="St II"/>
      <sheetName val="St III"/>
      <sheetName val="PG1"/>
      <sheetName val="PG2"/>
      <sheetName val="PG3"/>
      <sheetName val="SIT"/>
    </sheetNames>
    <sheetDataSet>
      <sheetData sheetId="0"/>
      <sheetData sheetId="1"/>
      <sheetData sheetId="2"/>
      <sheetData sheetId="3"/>
      <sheetData sheetId="4"/>
      <sheetData sheetId="5">
        <row r="29">
          <cell r="K29" t="str">
            <v>AL MENZEH  /  Rabat</v>
          </cell>
        </row>
        <row r="34">
          <cell r="K34" t="str">
            <v>VENTILATION AU     1/100 000</v>
          </cell>
        </row>
        <row r="38">
          <cell r="M38" t="str">
            <v>TRAVAUX AU FORFAIT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AB137"/>
  <sheetViews>
    <sheetView view="pageBreakPreview" zoomScale="70" zoomScaleNormal="95" zoomScaleSheetLayoutView="70" workbookViewId="0">
      <pane ySplit="5" topLeftCell="A27" activePane="bottomLeft" state="frozen"/>
      <selection pane="bottomLeft" activeCell="O55" sqref="O55"/>
    </sheetView>
  </sheetViews>
  <sheetFormatPr baseColWidth="10" defaultColWidth="2.140625" defaultRowHeight="15"/>
  <cols>
    <col min="1" max="1" width="5.7109375" style="4" customWidth="1"/>
    <col min="2" max="2" width="8.7109375" style="4" customWidth="1"/>
    <col min="3" max="3" width="6.5703125" style="4" customWidth="1"/>
    <col min="4" max="4" width="8.7109375" style="4" customWidth="1"/>
    <col min="5" max="5" width="4.42578125" style="4" customWidth="1"/>
    <col min="6" max="6" width="3.7109375" style="4" bestFit="1" customWidth="1"/>
    <col min="7" max="7" width="5.140625" style="4" customWidth="1"/>
    <col min="8" max="8" width="5.42578125" style="4" customWidth="1"/>
    <col min="9" max="9" width="4" style="4" customWidth="1"/>
    <col min="10" max="10" width="5" style="4" customWidth="1"/>
    <col min="11" max="13" width="7.7109375" style="4" customWidth="1"/>
    <col min="14" max="14" width="4.28515625" style="4" customWidth="1"/>
    <col min="15" max="15" width="5.85546875" style="4" customWidth="1"/>
    <col min="16" max="16" width="5.7109375" style="4" bestFit="1" customWidth="1"/>
    <col min="17" max="19" width="5.7109375" style="4" customWidth="1"/>
    <col min="20" max="25" width="9.7109375" style="4" customWidth="1"/>
    <col min="26" max="26" width="7.28515625" style="4" customWidth="1"/>
    <col min="27" max="27" width="5.140625" style="4" customWidth="1"/>
    <col min="28" max="28" width="22.5703125" style="4" customWidth="1"/>
    <col min="29" max="253" width="9.28515625" style="4" customWidth="1"/>
    <col min="254" max="16384" width="2.140625" style="4"/>
  </cols>
  <sheetData>
    <row r="1" spans="1:27" s="3" customFormat="1" ht="60.75" customHeight="1" thickTop="1" thickBot="1">
      <c r="A1" s="132" t="s">
        <v>23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</row>
    <row r="2" spans="1:27" ht="24" customHeight="1" thickTop="1" thickBot="1">
      <c r="A2" s="134" t="s">
        <v>24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</row>
    <row r="3" spans="1:27" ht="16.5" thickTop="1" thickBot="1">
      <c r="A3" s="131" t="s">
        <v>25</v>
      </c>
      <c r="B3" s="131"/>
      <c r="C3" s="131"/>
      <c r="D3" s="131"/>
      <c r="E3" s="135" t="s">
        <v>26</v>
      </c>
      <c r="F3" s="135" t="s">
        <v>27</v>
      </c>
      <c r="G3" s="136" t="s">
        <v>28</v>
      </c>
      <c r="H3" s="136"/>
      <c r="I3" s="129" t="s">
        <v>29</v>
      </c>
      <c r="J3" s="137"/>
      <c r="K3" s="138" t="s">
        <v>30</v>
      </c>
      <c r="L3" s="138"/>
      <c r="M3" s="138"/>
      <c r="N3" s="138"/>
      <c r="O3" s="138"/>
      <c r="P3" s="138"/>
      <c r="Q3" s="131" t="s">
        <v>31</v>
      </c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1:27" ht="16.5" thickTop="1" thickBot="1">
      <c r="A4" s="131"/>
      <c r="B4" s="131"/>
      <c r="C4" s="131"/>
      <c r="D4" s="131"/>
      <c r="E4" s="135"/>
      <c r="F4" s="135"/>
      <c r="G4" s="136"/>
      <c r="H4" s="136"/>
      <c r="I4" s="137"/>
      <c r="J4" s="137"/>
      <c r="K4" s="139" t="s">
        <v>32</v>
      </c>
      <c r="L4" s="139"/>
      <c r="M4" s="139"/>
      <c r="N4" s="128" t="s">
        <v>33</v>
      </c>
      <c r="O4" s="129" t="s">
        <v>34</v>
      </c>
      <c r="P4" s="129"/>
      <c r="Q4" s="130" t="s">
        <v>35</v>
      </c>
      <c r="R4" s="131"/>
      <c r="S4" s="131"/>
      <c r="T4" s="131" t="s">
        <v>36</v>
      </c>
      <c r="U4" s="131"/>
      <c r="V4" s="131"/>
      <c r="W4" s="131"/>
      <c r="X4" s="131"/>
      <c r="Y4" s="131"/>
      <c r="Z4" s="131"/>
      <c r="AA4" s="131"/>
    </row>
    <row r="5" spans="1:27" ht="30.75" customHeight="1" thickTop="1" thickBot="1">
      <c r="A5" s="131"/>
      <c r="B5" s="131"/>
      <c r="C5" s="131"/>
      <c r="D5" s="131"/>
      <c r="E5" s="135"/>
      <c r="F5" s="135"/>
      <c r="G5" s="5" t="s">
        <v>37</v>
      </c>
      <c r="H5" s="5" t="s">
        <v>38</v>
      </c>
      <c r="I5" s="6" t="s">
        <v>39</v>
      </c>
      <c r="J5" s="7" t="s">
        <v>40</v>
      </c>
      <c r="K5" s="8" t="s">
        <v>41</v>
      </c>
      <c r="L5" s="9" t="s">
        <v>42</v>
      </c>
      <c r="M5" s="9" t="s">
        <v>43</v>
      </c>
      <c r="N5" s="128"/>
      <c r="O5" s="129"/>
      <c r="P5" s="129"/>
      <c r="Q5" s="10" t="s">
        <v>44</v>
      </c>
      <c r="R5" s="10" t="s">
        <v>45</v>
      </c>
      <c r="S5" s="10" t="s">
        <v>46</v>
      </c>
      <c r="T5" s="11" t="s">
        <v>47</v>
      </c>
      <c r="U5" s="11" t="s">
        <v>48</v>
      </c>
      <c r="V5" s="11" t="s">
        <v>49</v>
      </c>
      <c r="W5" s="11" t="s">
        <v>50</v>
      </c>
      <c r="X5" s="11" t="s">
        <v>51</v>
      </c>
      <c r="Y5" s="11" t="s">
        <v>52</v>
      </c>
      <c r="Z5" s="11" t="s">
        <v>53</v>
      </c>
      <c r="AA5" s="12" t="s">
        <v>54</v>
      </c>
    </row>
    <row r="6" spans="1:27" ht="15.75" thickTop="1">
      <c r="A6" s="13" t="s">
        <v>55</v>
      </c>
      <c r="B6" s="14"/>
      <c r="C6" s="15"/>
      <c r="D6" s="16"/>
      <c r="E6" s="16"/>
      <c r="F6" s="15"/>
      <c r="G6" s="17"/>
      <c r="H6" s="18"/>
      <c r="I6" s="18"/>
      <c r="J6" s="19"/>
      <c r="K6" s="20"/>
      <c r="L6" s="13"/>
      <c r="M6" s="14"/>
      <c r="N6" s="15"/>
      <c r="O6" s="21"/>
      <c r="P6" s="22"/>
      <c r="Q6" s="15"/>
      <c r="R6" s="17"/>
      <c r="S6" s="18"/>
      <c r="T6" s="18"/>
      <c r="U6" s="19"/>
      <c r="V6" s="20"/>
      <c r="W6" s="13"/>
      <c r="X6" s="14"/>
      <c r="Y6" s="15"/>
      <c r="Z6" s="16"/>
      <c r="AA6" s="16"/>
    </row>
    <row r="7" spans="1:27">
      <c r="A7" s="23" t="s">
        <v>56</v>
      </c>
      <c r="B7" s="24"/>
      <c r="C7" s="25"/>
      <c r="D7" s="22"/>
      <c r="E7" s="16"/>
      <c r="F7" s="15"/>
      <c r="G7" s="17"/>
      <c r="H7" s="18"/>
      <c r="I7" s="18"/>
      <c r="J7" s="19"/>
      <c r="K7" s="26"/>
      <c r="L7" s="27"/>
      <c r="M7" s="28"/>
      <c r="N7" s="15"/>
      <c r="O7" s="21"/>
      <c r="P7" s="22"/>
      <c r="Q7" s="15"/>
      <c r="R7" s="17"/>
      <c r="S7" s="18"/>
      <c r="T7" s="29"/>
      <c r="U7" s="30"/>
      <c r="V7" s="26"/>
      <c r="W7" s="27"/>
      <c r="X7" s="28"/>
      <c r="Y7" s="31"/>
      <c r="Z7" s="32"/>
      <c r="AA7" s="32"/>
    </row>
    <row r="8" spans="1:27">
      <c r="A8" s="33"/>
      <c r="B8" s="34" t="s">
        <v>0</v>
      </c>
      <c r="C8" s="34"/>
      <c r="D8" s="35"/>
      <c r="E8" s="36"/>
      <c r="F8" s="37"/>
      <c r="G8" s="36"/>
      <c r="H8" s="38"/>
      <c r="I8" s="36"/>
      <c r="J8" s="36"/>
      <c r="K8" s="39"/>
      <c r="L8" s="39"/>
      <c r="M8" s="39"/>
      <c r="N8" s="37"/>
      <c r="O8" s="40"/>
      <c r="P8" s="41"/>
      <c r="Q8" s="42"/>
      <c r="R8" s="42"/>
      <c r="S8" s="42"/>
      <c r="T8" s="43"/>
      <c r="U8" s="43"/>
      <c r="V8" s="43"/>
      <c r="W8" s="43"/>
      <c r="X8" s="43"/>
      <c r="Y8" s="43"/>
      <c r="Z8" s="43"/>
      <c r="AA8" s="43"/>
    </row>
    <row r="9" spans="1:27" ht="15.75">
      <c r="A9" s="44"/>
      <c r="B9" s="45" t="s">
        <v>1</v>
      </c>
      <c r="C9" s="46"/>
      <c r="D9" s="46"/>
      <c r="E9" s="47"/>
      <c r="F9" s="48"/>
      <c r="G9" s="47"/>
      <c r="H9" s="49"/>
      <c r="I9" s="47"/>
      <c r="J9" s="47"/>
      <c r="K9" s="50"/>
      <c r="L9" s="50"/>
      <c r="M9" s="50"/>
      <c r="N9" s="48"/>
      <c r="O9" s="51">
        <f>IF(OR(N9="Sm",N9="PtS",N9="PtR",N9="Pt"),P9,IF(AND(N9="C",K9&gt;0),K9+15*MAX(I9,J9)*0.001-0.06,IF(AND(N9="2C",K9&gt;0),K9+30*MAX(I9,J9)*0.001-0.06,IF(AND(N9="Cd",L9&gt;0,M9&gt;0),2*(L9+M9+10*MAX(I9,J9)*0.001-0.12),IF(AND(N9="Ep",M9&gt;0),M9+20*MAX(I9,J9)*0.001-0.06,IF(AND(N9="Et",M9&gt;0),2*(M9+10*MAX(I9,J9)*0.001-0.06),P9))))))</f>
        <v>0</v>
      </c>
      <c r="P9" s="52">
        <f>IF(AND(N9="Sm",K9&gt;0),K9+2*(15*MAX(I9,J9)*0.001)-0.06,IF(AND(N9="PtS",M9&gt;0),M9+30*MAX(I9,J9)*0.001+60*MAX(I9,J9)*0.001-0.05,IF(AND(N9="PtR",M9&gt;0),M9+60*MAX(I9,J9)*0.001,IF(AND(N9="Pt",M9&gt;0),M9+15*MAX(I9,J9)*0.001,IF(OR(N9="C",N9="2C",N9="Cd",N9="Ep",N9="Et",N9="Sm",N9="PtS",N9="PtR",N9="Pt"),0,K9)))))</f>
        <v>0</v>
      </c>
      <c r="Q9" s="53">
        <f t="shared" ref="Q9:Q20" si="0">IF(I9=6,H9*O9,0)</f>
        <v>0</v>
      </c>
      <c r="R9" s="53">
        <f t="shared" ref="R9:R20" si="1">IF(I9=8,H9*O9,0)</f>
        <v>0</v>
      </c>
      <c r="S9" s="53">
        <f t="shared" ref="S9:S20" si="2">IF(I9=10,H9*O9,0)</f>
        <v>0</v>
      </c>
      <c r="T9" s="54">
        <f t="shared" ref="T9:T20" si="3">IF(J9 =6,H9*O9,0)</f>
        <v>0</v>
      </c>
      <c r="U9" s="54">
        <f t="shared" ref="U9:U20" si="4">IF(J9 =8,H9*O9,0)</f>
        <v>0</v>
      </c>
      <c r="V9" s="54">
        <f t="shared" ref="V9:V20" si="5">IF(J9 =10,H9*O9,0)</f>
        <v>0</v>
      </c>
      <c r="W9" s="54">
        <f t="shared" ref="W9:W20" si="6">IF(J9 =12,H9*O9,0)</f>
        <v>0</v>
      </c>
      <c r="X9" s="54">
        <f t="shared" ref="X9:X20" si="7">IF(J9 =14,H9*O9,0)</f>
        <v>0</v>
      </c>
      <c r="Y9" s="54">
        <f t="shared" ref="Y9:Y20" si="8">IF(J9 =16,H9*O9,0)</f>
        <v>0</v>
      </c>
      <c r="Z9" s="54">
        <f t="shared" ref="Z9:Z20" si="9">IF(J9 =20,H9*O9,0)</f>
        <v>0</v>
      </c>
      <c r="AA9" s="54">
        <f t="shared" ref="AA9:AA20" si="10">IF(J9 =25,H9*O9,0)</f>
        <v>0</v>
      </c>
    </row>
    <row r="10" spans="1:27">
      <c r="A10" s="44"/>
      <c r="B10" s="55"/>
      <c r="C10" s="46" t="s">
        <v>57</v>
      </c>
      <c r="D10" s="46"/>
      <c r="E10" s="47">
        <v>2</v>
      </c>
      <c r="F10" s="48"/>
      <c r="G10" s="47">
        <v>8</v>
      </c>
      <c r="H10" s="49">
        <f t="shared" ref="H10:H17" si="11">PRODUCT(E10,G10)</f>
        <v>16</v>
      </c>
      <c r="I10" s="47"/>
      <c r="J10" s="47">
        <v>12</v>
      </c>
      <c r="K10" s="50">
        <v>1.1000000000000001</v>
      </c>
      <c r="L10" s="50"/>
      <c r="M10" s="50"/>
      <c r="N10" s="48" t="s">
        <v>58</v>
      </c>
      <c r="O10" s="51">
        <f>IF(OR(N10="Sm",N10="PtS",N10="PtR",N10="Pt"),P10,IF(AND(N10="C",K10&gt;0),K10+18*MAX(I10,J10)*0.001-0.06,IF(AND(N10="2C",K10&gt;0),K10+36*MAX(I10,J10)*0.001-0.06,IF(AND(N10="Cd",L10&gt;0,M10&gt;0),2*(L10+M10+10.25*MAX(I10,J10)*0.001-0.12),IF(AND(N10="Ep",M10&gt;0),M10+22*MAX(I10,J10)*0.001-0.06,IF(AND(N10="Et",M10&gt;0),2*(M10+12.25*MAX(I10,J10)*0.001-0.06),P10))))))</f>
        <v>1.448</v>
      </c>
      <c r="P10" s="52">
        <f>IF(AND(N10="Sm",K10&gt;0),K10+2*(17*MAX(I10,J10)*0.001)-0.06,IF(AND(N10="PtS",M10&gt;0),M10+35*MAX(I10,J10)*0.001+60*MAX(I10,J10)*0.001-0.05,IF(AND(N10="PtR",M10&gt;0),M10+60*MAX(I10,J10)*0.001,IF(AND(N10="Pt",M10&gt;0),M10+15*MAX(I10,J10)*0.001,IF(OR(N10="C",N10="2C",N10="Cd",N10="Ep",N10="Et",N10="Sm",N10="PtS",N10="PtR",N10="Pt"),0,K10)))))</f>
        <v>1.448</v>
      </c>
      <c r="Q10" s="53">
        <f t="shared" si="0"/>
        <v>0</v>
      </c>
      <c r="R10" s="53">
        <f t="shared" si="1"/>
        <v>0</v>
      </c>
      <c r="S10" s="53">
        <f t="shared" si="2"/>
        <v>0</v>
      </c>
      <c r="T10" s="54">
        <f t="shared" si="3"/>
        <v>0</v>
      </c>
      <c r="U10" s="54">
        <f t="shared" si="4"/>
        <v>0</v>
      </c>
      <c r="V10" s="54">
        <f t="shared" si="5"/>
        <v>0</v>
      </c>
      <c r="W10" s="54">
        <f t="shared" si="6"/>
        <v>23.167999999999999</v>
      </c>
      <c r="X10" s="54">
        <f t="shared" si="7"/>
        <v>0</v>
      </c>
      <c r="Y10" s="54">
        <f t="shared" si="8"/>
        <v>0</v>
      </c>
      <c r="Z10" s="54">
        <f t="shared" si="9"/>
        <v>0</v>
      </c>
      <c r="AA10" s="54">
        <f t="shared" si="10"/>
        <v>0</v>
      </c>
    </row>
    <row r="11" spans="1:27">
      <c r="A11" s="44"/>
      <c r="B11" s="55"/>
      <c r="C11" s="46" t="s">
        <v>59</v>
      </c>
      <c r="D11" s="46"/>
      <c r="E11" s="47">
        <v>2</v>
      </c>
      <c r="F11" s="48"/>
      <c r="G11" s="47">
        <v>8</v>
      </c>
      <c r="H11" s="49">
        <f t="shared" si="11"/>
        <v>16</v>
      </c>
      <c r="I11" s="47"/>
      <c r="J11" s="47">
        <v>12</v>
      </c>
      <c r="K11" s="50">
        <v>1.1000000000000001</v>
      </c>
      <c r="L11" s="50"/>
      <c r="M11" s="50"/>
      <c r="N11" s="48" t="s">
        <v>58</v>
      </c>
      <c r="O11" s="51">
        <f t="shared" ref="O11:O20" si="12">IF(OR(N11="Sm",N11="PtS",N11="PtR",N11="Pt"),P11,IF(AND(N11="C",K11&gt;0),K11+18*MAX(I11,J11)*0.001-0.06,IF(AND(N11="2C",K11&gt;0),K11+36*MAX(I11,J11)*0.001-0.06,IF(AND(N11="Cd",L11&gt;0,M11&gt;0),2*(L11+M11+10.25*MAX(I11,J11)*0.001-0.12),IF(AND(N11="Ep",M11&gt;0),M11+22*MAX(I11,J11)*0.001-0.06,IF(AND(N11="Et",M11&gt;0),2*(M11+12.25*MAX(I11,J11)*0.001-0.06),P11))))))</f>
        <v>1.448</v>
      </c>
      <c r="P11" s="52">
        <f t="shared" ref="P11:P20" si="13">IF(AND(N11="Sm",K11&gt;0),K11+2*(17*MAX(I11,J11)*0.001)-0.06,IF(AND(N11="PtS",M11&gt;0),M11+35*MAX(I11,J11)*0.001+60*MAX(I11,J11)*0.001-0.05,IF(AND(N11="PtR",M11&gt;0),M11+60*MAX(I11,J11)*0.001,IF(AND(N11="Pt",M11&gt;0),M11+15*MAX(I11,J11)*0.001,IF(OR(N11="C",N11="2C",N11="Cd",N11="Ep",N11="Et",N11="Sm",N11="PtS",N11="PtR",N11="Pt"),0,K11)))))</f>
        <v>1.448</v>
      </c>
      <c r="Q11" s="53">
        <f t="shared" si="0"/>
        <v>0</v>
      </c>
      <c r="R11" s="53">
        <f t="shared" si="1"/>
        <v>0</v>
      </c>
      <c r="S11" s="53">
        <f t="shared" si="2"/>
        <v>0</v>
      </c>
      <c r="T11" s="54">
        <f t="shared" si="3"/>
        <v>0</v>
      </c>
      <c r="U11" s="54">
        <f t="shared" si="4"/>
        <v>0</v>
      </c>
      <c r="V11" s="54">
        <f t="shared" si="5"/>
        <v>0</v>
      </c>
      <c r="W11" s="54">
        <f t="shared" si="6"/>
        <v>23.167999999999999</v>
      </c>
      <c r="X11" s="54">
        <f t="shared" si="7"/>
        <v>0</v>
      </c>
      <c r="Y11" s="54">
        <f t="shared" si="8"/>
        <v>0</v>
      </c>
      <c r="Z11" s="54">
        <f t="shared" si="9"/>
        <v>0</v>
      </c>
      <c r="AA11" s="54">
        <f t="shared" si="10"/>
        <v>0</v>
      </c>
    </row>
    <row r="12" spans="1:27" ht="15.75">
      <c r="A12" s="44"/>
      <c r="B12" s="45" t="s">
        <v>5</v>
      </c>
      <c r="C12" s="46"/>
      <c r="D12" s="46"/>
      <c r="E12" s="47"/>
      <c r="F12" s="48"/>
      <c r="G12" s="47"/>
      <c r="H12" s="49"/>
      <c r="I12" s="47"/>
      <c r="J12" s="47"/>
      <c r="K12" s="50"/>
      <c r="L12" s="50"/>
      <c r="M12" s="50"/>
      <c r="N12" s="48"/>
      <c r="O12" s="51">
        <f t="shared" si="12"/>
        <v>0</v>
      </c>
      <c r="P12" s="52">
        <f t="shared" si="13"/>
        <v>0</v>
      </c>
      <c r="Q12" s="53">
        <f t="shared" si="0"/>
        <v>0</v>
      </c>
      <c r="R12" s="53">
        <f t="shared" si="1"/>
        <v>0</v>
      </c>
      <c r="S12" s="53">
        <f t="shared" si="2"/>
        <v>0</v>
      </c>
      <c r="T12" s="54">
        <f t="shared" si="3"/>
        <v>0</v>
      </c>
      <c r="U12" s="54">
        <f t="shared" si="4"/>
        <v>0</v>
      </c>
      <c r="V12" s="54">
        <f t="shared" si="5"/>
        <v>0</v>
      </c>
      <c r="W12" s="54">
        <f t="shared" si="6"/>
        <v>0</v>
      </c>
      <c r="X12" s="54">
        <f t="shared" si="7"/>
        <v>0</v>
      </c>
      <c r="Y12" s="54">
        <f t="shared" si="8"/>
        <v>0</v>
      </c>
      <c r="Z12" s="54">
        <f t="shared" si="9"/>
        <v>0</v>
      </c>
      <c r="AA12" s="54">
        <f t="shared" si="10"/>
        <v>0</v>
      </c>
    </row>
    <row r="13" spans="1:27">
      <c r="A13" s="56"/>
      <c r="B13" s="46"/>
      <c r="C13" s="46" t="s">
        <v>57</v>
      </c>
      <c r="D13" s="46"/>
      <c r="E13" s="47">
        <v>2</v>
      </c>
      <c r="F13" s="48"/>
      <c r="G13" s="47">
        <v>9</v>
      </c>
      <c r="H13" s="49">
        <f t="shared" si="11"/>
        <v>18</v>
      </c>
      <c r="I13" s="47"/>
      <c r="J13" s="47">
        <v>12</v>
      </c>
      <c r="K13" s="50">
        <v>1.35</v>
      </c>
      <c r="L13" s="50"/>
      <c r="M13" s="50"/>
      <c r="N13" s="48" t="s">
        <v>58</v>
      </c>
      <c r="O13" s="51">
        <f t="shared" si="12"/>
        <v>1.698</v>
      </c>
      <c r="P13" s="52">
        <f t="shared" si="13"/>
        <v>1.698</v>
      </c>
      <c r="Q13" s="53">
        <f t="shared" si="0"/>
        <v>0</v>
      </c>
      <c r="R13" s="53">
        <f t="shared" si="1"/>
        <v>0</v>
      </c>
      <c r="S13" s="53">
        <f t="shared" si="2"/>
        <v>0</v>
      </c>
      <c r="T13" s="54">
        <f t="shared" si="3"/>
        <v>0</v>
      </c>
      <c r="U13" s="54">
        <f t="shared" si="4"/>
        <v>0</v>
      </c>
      <c r="V13" s="54">
        <f t="shared" si="5"/>
        <v>0</v>
      </c>
      <c r="W13" s="54">
        <f t="shared" si="6"/>
        <v>30.564</v>
      </c>
      <c r="X13" s="54">
        <f t="shared" si="7"/>
        <v>0</v>
      </c>
      <c r="Y13" s="54">
        <f t="shared" si="8"/>
        <v>0</v>
      </c>
      <c r="Z13" s="54">
        <f t="shared" si="9"/>
        <v>0</v>
      </c>
      <c r="AA13" s="54">
        <f t="shared" si="10"/>
        <v>0</v>
      </c>
    </row>
    <row r="14" spans="1:27">
      <c r="A14" s="44"/>
      <c r="B14" s="55"/>
      <c r="C14" s="46" t="s">
        <v>59</v>
      </c>
      <c r="D14" s="46"/>
      <c r="E14" s="47">
        <v>2</v>
      </c>
      <c r="F14" s="48"/>
      <c r="G14" s="47">
        <v>9</v>
      </c>
      <c r="H14" s="49">
        <f t="shared" si="11"/>
        <v>18</v>
      </c>
      <c r="I14" s="47"/>
      <c r="J14" s="47">
        <v>12</v>
      </c>
      <c r="K14" s="50">
        <v>1.35</v>
      </c>
      <c r="L14" s="50"/>
      <c r="M14" s="50"/>
      <c r="N14" s="48" t="s">
        <v>58</v>
      </c>
      <c r="O14" s="51">
        <f t="shared" si="12"/>
        <v>1.698</v>
      </c>
      <c r="P14" s="52">
        <f t="shared" si="13"/>
        <v>1.698</v>
      </c>
      <c r="Q14" s="53">
        <f t="shared" si="0"/>
        <v>0</v>
      </c>
      <c r="R14" s="53">
        <f t="shared" si="1"/>
        <v>0</v>
      </c>
      <c r="S14" s="53">
        <f t="shared" si="2"/>
        <v>0</v>
      </c>
      <c r="T14" s="54">
        <f t="shared" si="3"/>
        <v>0</v>
      </c>
      <c r="U14" s="54">
        <f t="shared" si="4"/>
        <v>0</v>
      </c>
      <c r="V14" s="54">
        <f t="shared" si="5"/>
        <v>0</v>
      </c>
      <c r="W14" s="54">
        <f t="shared" si="6"/>
        <v>30.564</v>
      </c>
      <c r="X14" s="54">
        <f t="shared" si="7"/>
        <v>0</v>
      </c>
      <c r="Y14" s="54">
        <f t="shared" si="8"/>
        <v>0</v>
      </c>
      <c r="Z14" s="54">
        <f t="shared" si="9"/>
        <v>0</v>
      </c>
      <c r="AA14" s="54">
        <f t="shared" si="10"/>
        <v>0</v>
      </c>
    </row>
    <row r="15" spans="1:27" ht="15.75">
      <c r="A15" s="56"/>
      <c r="B15" s="45" t="s">
        <v>6</v>
      </c>
      <c r="C15" s="57"/>
      <c r="D15" s="46"/>
      <c r="E15" s="47"/>
      <c r="F15" s="48"/>
      <c r="G15" s="47"/>
      <c r="H15" s="49"/>
      <c r="I15" s="47"/>
      <c r="J15" s="47"/>
      <c r="K15" s="50"/>
      <c r="L15" s="50"/>
      <c r="M15" s="50"/>
      <c r="N15" s="48"/>
      <c r="O15" s="51">
        <f t="shared" si="12"/>
        <v>0</v>
      </c>
      <c r="P15" s="52">
        <f t="shared" si="13"/>
        <v>0</v>
      </c>
      <c r="Q15" s="53">
        <f t="shared" si="0"/>
        <v>0</v>
      </c>
      <c r="R15" s="53">
        <f t="shared" si="1"/>
        <v>0</v>
      </c>
      <c r="S15" s="53">
        <f t="shared" si="2"/>
        <v>0</v>
      </c>
      <c r="T15" s="54">
        <f t="shared" si="3"/>
        <v>0</v>
      </c>
      <c r="U15" s="54">
        <f t="shared" si="4"/>
        <v>0</v>
      </c>
      <c r="V15" s="54">
        <f t="shared" si="5"/>
        <v>0</v>
      </c>
      <c r="W15" s="54">
        <f t="shared" si="6"/>
        <v>0</v>
      </c>
      <c r="X15" s="54">
        <f t="shared" si="7"/>
        <v>0</v>
      </c>
      <c r="Y15" s="54">
        <f t="shared" si="8"/>
        <v>0</v>
      </c>
      <c r="Z15" s="54">
        <f t="shared" si="9"/>
        <v>0</v>
      </c>
      <c r="AA15" s="54">
        <f t="shared" si="10"/>
        <v>0</v>
      </c>
    </row>
    <row r="16" spans="1:27">
      <c r="A16" s="44"/>
      <c r="B16" s="55"/>
      <c r="C16" s="46" t="s">
        <v>57</v>
      </c>
      <c r="D16" s="46"/>
      <c r="E16" s="47">
        <v>4</v>
      </c>
      <c r="F16" s="48"/>
      <c r="G16" s="47">
        <v>10</v>
      </c>
      <c r="H16" s="49">
        <f t="shared" si="11"/>
        <v>40</v>
      </c>
      <c r="I16" s="47"/>
      <c r="J16" s="47">
        <v>14</v>
      </c>
      <c r="K16" s="50">
        <v>1.45</v>
      </c>
      <c r="L16" s="50"/>
      <c r="M16" s="50"/>
      <c r="N16" s="48" t="s">
        <v>58</v>
      </c>
      <c r="O16" s="51">
        <f t="shared" si="12"/>
        <v>1.8659999999999999</v>
      </c>
      <c r="P16" s="52">
        <f t="shared" si="13"/>
        <v>1.8659999999999999</v>
      </c>
      <c r="Q16" s="53">
        <f t="shared" si="0"/>
        <v>0</v>
      </c>
      <c r="R16" s="53">
        <f t="shared" si="1"/>
        <v>0</v>
      </c>
      <c r="S16" s="53">
        <f t="shared" si="2"/>
        <v>0</v>
      </c>
      <c r="T16" s="54">
        <f t="shared" si="3"/>
        <v>0</v>
      </c>
      <c r="U16" s="54">
        <f t="shared" si="4"/>
        <v>0</v>
      </c>
      <c r="V16" s="54">
        <f t="shared" si="5"/>
        <v>0</v>
      </c>
      <c r="W16" s="54">
        <f t="shared" si="6"/>
        <v>0</v>
      </c>
      <c r="X16" s="54">
        <f t="shared" si="7"/>
        <v>74.64</v>
      </c>
      <c r="Y16" s="54">
        <f t="shared" si="8"/>
        <v>0</v>
      </c>
      <c r="Z16" s="54">
        <f t="shared" si="9"/>
        <v>0</v>
      </c>
      <c r="AA16" s="54">
        <f t="shared" si="10"/>
        <v>0</v>
      </c>
    </row>
    <row r="17" spans="1:28">
      <c r="A17" s="44"/>
      <c r="B17" s="55"/>
      <c r="C17" s="46" t="s">
        <v>59</v>
      </c>
      <c r="D17" s="46"/>
      <c r="E17" s="47">
        <v>4</v>
      </c>
      <c r="F17" s="48"/>
      <c r="G17" s="47">
        <v>10</v>
      </c>
      <c r="H17" s="49">
        <f t="shared" si="11"/>
        <v>40</v>
      </c>
      <c r="I17" s="47"/>
      <c r="J17" s="47">
        <v>12</v>
      </c>
      <c r="K17" s="50">
        <v>1.45</v>
      </c>
      <c r="L17" s="50"/>
      <c r="M17" s="50"/>
      <c r="N17" s="48" t="s">
        <v>58</v>
      </c>
      <c r="O17" s="51">
        <f t="shared" si="12"/>
        <v>1.798</v>
      </c>
      <c r="P17" s="52">
        <f t="shared" si="13"/>
        <v>1.798</v>
      </c>
      <c r="Q17" s="53">
        <f t="shared" si="0"/>
        <v>0</v>
      </c>
      <c r="R17" s="53">
        <f t="shared" si="1"/>
        <v>0</v>
      </c>
      <c r="S17" s="53">
        <f t="shared" si="2"/>
        <v>0</v>
      </c>
      <c r="T17" s="54">
        <f t="shared" si="3"/>
        <v>0</v>
      </c>
      <c r="U17" s="54">
        <f t="shared" si="4"/>
        <v>0</v>
      </c>
      <c r="V17" s="54">
        <f t="shared" si="5"/>
        <v>0</v>
      </c>
      <c r="W17" s="54">
        <f t="shared" si="6"/>
        <v>71.92</v>
      </c>
      <c r="X17" s="54">
        <f t="shared" si="7"/>
        <v>0</v>
      </c>
      <c r="Y17" s="54">
        <f t="shared" si="8"/>
        <v>0</v>
      </c>
      <c r="Z17" s="54">
        <f t="shared" si="9"/>
        <v>0</v>
      </c>
      <c r="AA17" s="54">
        <f t="shared" si="10"/>
        <v>0</v>
      </c>
    </row>
    <row r="18" spans="1:28" ht="15.75">
      <c r="A18" s="56"/>
      <c r="B18" s="45" t="s">
        <v>7</v>
      </c>
      <c r="C18" s="57"/>
      <c r="D18" s="46"/>
      <c r="E18" s="47"/>
      <c r="F18" s="48"/>
      <c r="G18" s="47"/>
      <c r="H18" s="49"/>
      <c r="I18" s="47"/>
      <c r="J18" s="47"/>
      <c r="K18" s="50"/>
      <c r="L18" s="50"/>
      <c r="M18" s="50"/>
      <c r="N18" s="48"/>
      <c r="O18" s="51">
        <f t="shared" si="12"/>
        <v>0</v>
      </c>
      <c r="P18" s="52">
        <f t="shared" si="13"/>
        <v>0</v>
      </c>
      <c r="Q18" s="53">
        <f t="shared" si="0"/>
        <v>0</v>
      </c>
      <c r="R18" s="53">
        <f t="shared" si="1"/>
        <v>0</v>
      </c>
      <c r="S18" s="53">
        <f t="shared" si="2"/>
        <v>0</v>
      </c>
      <c r="T18" s="54">
        <f t="shared" si="3"/>
        <v>0</v>
      </c>
      <c r="U18" s="54">
        <f t="shared" si="4"/>
        <v>0</v>
      </c>
      <c r="V18" s="54">
        <f t="shared" si="5"/>
        <v>0</v>
      </c>
      <c r="W18" s="54">
        <f t="shared" si="6"/>
        <v>0</v>
      </c>
      <c r="X18" s="54">
        <f t="shared" si="7"/>
        <v>0</v>
      </c>
      <c r="Y18" s="54">
        <f t="shared" si="8"/>
        <v>0</v>
      </c>
      <c r="Z18" s="54">
        <f t="shared" si="9"/>
        <v>0</v>
      </c>
      <c r="AA18" s="54">
        <f t="shared" si="10"/>
        <v>0</v>
      </c>
    </row>
    <row r="19" spans="1:28">
      <c r="A19" s="44"/>
      <c r="B19" s="55"/>
      <c r="C19" s="46" t="s">
        <v>57</v>
      </c>
      <c r="D19" s="46"/>
      <c r="E19" s="47">
        <v>4</v>
      </c>
      <c r="F19" s="48"/>
      <c r="G19" s="47">
        <v>12</v>
      </c>
      <c r="H19" s="49">
        <f>PRODUCT(E19,G19)</f>
        <v>48</v>
      </c>
      <c r="I19" s="47"/>
      <c r="J19" s="47">
        <v>14</v>
      </c>
      <c r="K19" s="50">
        <v>1.85</v>
      </c>
      <c r="L19" s="50"/>
      <c r="M19" s="50"/>
      <c r="N19" s="48" t="s">
        <v>58</v>
      </c>
      <c r="O19" s="51">
        <f t="shared" si="12"/>
        <v>2.266</v>
      </c>
      <c r="P19" s="52">
        <f t="shared" si="13"/>
        <v>2.266</v>
      </c>
      <c r="Q19" s="53">
        <f t="shared" si="0"/>
        <v>0</v>
      </c>
      <c r="R19" s="53">
        <f t="shared" si="1"/>
        <v>0</v>
      </c>
      <c r="S19" s="53">
        <f t="shared" si="2"/>
        <v>0</v>
      </c>
      <c r="T19" s="54">
        <f t="shared" si="3"/>
        <v>0</v>
      </c>
      <c r="U19" s="54">
        <f t="shared" si="4"/>
        <v>0</v>
      </c>
      <c r="V19" s="54">
        <f t="shared" si="5"/>
        <v>0</v>
      </c>
      <c r="W19" s="54">
        <f t="shared" si="6"/>
        <v>0</v>
      </c>
      <c r="X19" s="54">
        <f t="shared" si="7"/>
        <v>108.768</v>
      </c>
      <c r="Y19" s="54">
        <f t="shared" si="8"/>
        <v>0</v>
      </c>
      <c r="Z19" s="54">
        <f t="shared" si="9"/>
        <v>0</v>
      </c>
      <c r="AA19" s="54">
        <f t="shared" si="10"/>
        <v>0</v>
      </c>
    </row>
    <row r="20" spans="1:28">
      <c r="A20" s="44"/>
      <c r="B20" s="55"/>
      <c r="C20" s="46" t="s">
        <v>59</v>
      </c>
      <c r="D20" s="46"/>
      <c r="E20" s="47">
        <v>4</v>
      </c>
      <c r="F20" s="48"/>
      <c r="G20" s="47">
        <v>12</v>
      </c>
      <c r="H20" s="49">
        <f>PRODUCT(E20,G20)</f>
        <v>48</v>
      </c>
      <c r="I20" s="47"/>
      <c r="J20" s="47">
        <v>12</v>
      </c>
      <c r="K20" s="50">
        <v>1.85</v>
      </c>
      <c r="L20" s="50"/>
      <c r="M20" s="50"/>
      <c r="N20" s="48" t="s">
        <v>58</v>
      </c>
      <c r="O20" s="51">
        <f t="shared" si="12"/>
        <v>2.198</v>
      </c>
      <c r="P20" s="52">
        <f t="shared" si="13"/>
        <v>2.198</v>
      </c>
      <c r="Q20" s="53">
        <f t="shared" si="0"/>
        <v>0</v>
      </c>
      <c r="R20" s="53">
        <f t="shared" si="1"/>
        <v>0</v>
      </c>
      <c r="S20" s="53">
        <f t="shared" si="2"/>
        <v>0</v>
      </c>
      <c r="T20" s="54">
        <f t="shared" si="3"/>
        <v>0</v>
      </c>
      <c r="U20" s="54">
        <f t="shared" si="4"/>
        <v>0</v>
      </c>
      <c r="V20" s="54">
        <f t="shared" si="5"/>
        <v>0</v>
      </c>
      <c r="W20" s="54">
        <f t="shared" si="6"/>
        <v>105.50399999999999</v>
      </c>
      <c r="X20" s="54">
        <f t="shared" si="7"/>
        <v>0</v>
      </c>
      <c r="Y20" s="54">
        <f t="shared" si="8"/>
        <v>0</v>
      </c>
      <c r="Z20" s="54">
        <f t="shared" si="9"/>
        <v>0</v>
      </c>
      <c r="AA20" s="54">
        <f t="shared" si="10"/>
        <v>0</v>
      </c>
    </row>
    <row r="21" spans="1:28">
      <c r="A21" s="33"/>
      <c r="B21" s="34" t="s">
        <v>62</v>
      </c>
      <c r="C21" s="34"/>
      <c r="D21" s="35"/>
      <c r="E21" s="36"/>
      <c r="F21" s="37"/>
      <c r="G21" s="36"/>
      <c r="H21" s="38"/>
      <c r="I21" s="36"/>
      <c r="J21" s="36"/>
      <c r="K21" s="39"/>
      <c r="L21" s="39"/>
      <c r="M21" s="39"/>
      <c r="N21" s="37"/>
      <c r="O21" s="40"/>
      <c r="P21" s="41"/>
      <c r="Q21" s="42"/>
      <c r="R21" s="42"/>
      <c r="S21" s="42"/>
      <c r="T21" s="43"/>
      <c r="U21" s="43"/>
      <c r="V21" s="43"/>
      <c r="W21" s="43"/>
      <c r="X21" s="43"/>
      <c r="Y21" s="43"/>
      <c r="Z21" s="43"/>
      <c r="AA21" s="43"/>
    </row>
    <row r="22" spans="1:28">
      <c r="A22" s="58"/>
      <c r="B22" s="59"/>
      <c r="C22" s="59"/>
      <c r="D22" s="59"/>
      <c r="E22" s="60"/>
      <c r="F22" s="61"/>
      <c r="G22" s="60"/>
      <c r="H22" s="62"/>
      <c r="I22" s="60"/>
      <c r="J22" s="60"/>
      <c r="K22" s="63"/>
      <c r="L22" s="63"/>
      <c r="M22" s="63"/>
      <c r="N22" s="61"/>
      <c r="O22" s="64"/>
      <c r="P22" s="65"/>
      <c r="Q22" s="66"/>
      <c r="R22" s="66"/>
      <c r="S22" s="66"/>
      <c r="T22" s="67"/>
      <c r="U22" s="67"/>
      <c r="V22" s="67"/>
      <c r="W22" s="67"/>
      <c r="X22" s="67"/>
      <c r="Y22" s="67"/>
      <c r="Z22" s="67"/>
      <c r="AA22" s="67"/>
    </row>
    <row r="23" spans="1:28" ht="15.75">
      <c r="A23" s="44"/>
      <c r="B23" s="45" t="s">
        <v>204</v>
      </c>
      <c r="C23" s="45"/>
      <c r="D23" s="46"/>
      <c r="E23" s="47"/>
      <c r="F23" s="48"/>
      <c r="G23" s="47"/>
      <c r="H23" s="49"/>
      <c r="I23" s="47"/>
      <c r="J23" s="47"/>
      <c r="K23" s="50"/>
      <c r="L23" s="50"/>
      <c r="M23" s="50"/>
      <c r="N23" s="48"/>
      <c r="O23" s="51">
        <f>IF(OR(N23="Sm",N23="PtS",N23="PtR",N23="Pt"),P23,IF(AND(N23="C",K23&gt;0),K23+18*MAX(I23,J23)*0.001-0.06,IF(AND(N23="2C",K23&gt;0),K23+36*MAX(I23,J23)*0.001-0.06,IF(AND(N23="Cd",L23&gt;0,M23&gt;0),2*(L23+M23+10.25*MAX(I23,J23)*0.001-0.12),IF(AND(N23="Ep",M23&gt;0),M23+22*MAX(I23,J23)*0.001-0.06,IF(AND(N23="Et",M23&gt;0),2*(M23+12.25*MAX(I23,J23)*0.001-0.06),P23))))))</f>
        <v>0</v>
      </c>
      <c r="P23" s="52">
        <f>IF(AND(N23="Sm",K23&gt;0),K23+2*(17*MAX(I23,J23)*0.001)-0.06,IF(AND(N23="PtS",M23&gt;0),M23+35*MAX(I23,J23)*0.001+60*MAX(I23,J23)*0.001-0.05,IF(AND(N23="PtR",M23&gt;0),M23+60*MAX(I23,J23)*0.001,IF(AND(N23="Pt",M23&gt;0),M23+15*MAX(I23,J23)*0.001,IF(OR(N23="C",N23="2C",N23="Cd",N23="Ep",N23="Et",N23="Sm",N23="PtS",N23="PtR",N23="Pt"),0,K23)))))</f>
        <v>0</v>
      </c>
      <c r="Q23" s="53">
        <f>IF(I23=6,H23*O23,0)</f>
        <v>0</v>
      </c>
      <c r="R23" s="53">
        <f>IF(I23=8,H23*O23,0)</f>
        <v>0</v>
      </c>
      <c r="S23" s="53">
        <f>IF(I23=10,H23*O23,0)</f>
        <v>0</v>
      </c>
      <c r="T23" s="54">
        <f>IF(J23 =6,H23*O23,0)</f>
        <v>0</v>
      </c>
      <c r="U23" s="54">
        <f>IF(J23 =8,H23*O23,0)</f>
        <v>0</v>
      </c>
      <c r="V23" s="54">
        <f>IF(J23 =10,H23*O23,0)</f>
        <v>0</v>
      </c>
      <c r="W23" s="54">
        <f>IF(J23 =12,H23*O23,0)</f>
        <v>0</v>
      </c>
      <c r="X23" s="54">
        <f>IF(J23 =14,H23*O23,0)</f>
        <v>0</v>
      </c>
      <c r="Y23" s="54">
        <f>IF(J23 =16,H23*O23,0)</f>
        <v>0</v>
      </c>
      <c r="Z23" s="54">
        <f>IF(J23 =20,H23*O23,0)</f>
        <v>0</v>
      </c>
      <c r="AA23" s="54">
        <f>IF(J23 =25,H23*O23,0)</f>
        <v>0</v>
      </c>
    </row>
    <row r="24" spans="1:28">
      <c r="A24" s="44"/>
      <c r="B24" s="55"/>
      <c r="C24" s="46" t="s">
        <v>63</v>
      </c>
      <c r="D24" s="46"/>
      <c r="E24" s="47">
        <v>12</v>
      </c>
      <c r="F24" s="48"/>
      <c r="G24" s="47">
        <v>4</v>
      </c>
      <c r="H24" s="49">
        <f>PRODUCT(E24,G24)</f>
        <v>48</v>
      </c>
      <c r="I24" s="47"/>
      <c r="J24" s="47">
        <v>14</v>
      </c>
      <c r="K24" s="50"/>
      <c r="L24" s="50"/>
      <c r="M24" s="50">
        <f>1.4-0.02-0.1-0.05</f>
        <v>1.2299999999999998</v>
      </c>
      <c r="N24" s="48" t="s">
        <v>64</v>
      </c>
      <c r="O24" s="51">
        <f>IF(OR(N24="Sm",N24="PtS",N24="PtR",N24="Pt"),P24,IF(AND(N24="C",K24&gt;0),K24+18*MAX(I24,J24)*0.001-0.06,IF(AND(N24="2C",K24&gt;0),K24+36*MAX(I24,J24)*0.001-0.06,IF(AND(N24="Cd",L24&gt;0,M24&gt;0),2*(L24+M24+10.25*MAX(I24,J24)*0.001-0.12),IF(AND(N24="Ep",M24&gt;0),M24+22*MAX(I24,J24)*0.001-0.06,IF(AND(N24="Et",M24&gt;0),2*(M24+12.25*MAX(I24,J24)*0.001-0.06),P24))))))</f>
        <v>2.5099999999999998</v>
      </c>
      <c r="P24" s="52">
        <f>IF(AND(N24="Sm",K24&gt;0),K24+2*(17*MAX(I24,J24)*0.001)-0.06,IF(AND(N24="PtS",M24&gt;0),M24+35*MAX(I24,J24)*0.001+60*MAX(I24,J24)*0.001-0.05,IF(AND(N24="PtR",M24&gt;0),M24+60*MAX(I24,J24)*0.001,IF(AND(N24="Pt",M24&gt;0),M24+15*MAX(I24,J24)*0.001,IF(OR(N24="C",N24="2C",N24="Cd",N24="Ep",N24="Et",N24="Sm",N24="PtS",N24="PtR",N24="Pt"),0,K24)))))</f>
        <v>2.5099999999999998</v>
      </c>
      <c r="Q24" s="53">
        <f>IF(I24=6,H24*O24,0)</f>
        <v>0</v>
      </c>
      <c r="R24" s="53">
        <f>IF(I24=8,H24*O24,0)</f>
        <v>0</v>
      </c>
      <c r="S24" s="53">
        <f>IF(I24=10,H24*O24,0)</f>
        <v>0</v>
      </c>
      <c r="T24" s="54">
        <f>IF(J24 =6,H24*O24,0)</f>
        <v>0</v>
      </c>
      <c r="U24" s="54">
        <f>IF(J24 =8,H24*O24,0)</f>
        <v>0</v>
      </c>
      <c r="V24" s="54">
        <f>IF(J24 =10,H24*O24,0)</f>
        <v>0</v>
      </c>
      <c r="W24" s="54">
        <f>IF(J24 =12,H24*O24,0)</f>
        <v>0</v>
      </c>
      <c r="X24" s="54">
        <f>IF(J24 =14,H24*O24,0)</f>
        <v>120.47999999999999</v>
      </c>
      <c r="Y24" s="54">
        <f>IF(J24 =16,H24*O24,0)</f>
        <v>0</v>
      </c>
      <c r="Z24" s="54">
        <f>IF(J24 =20,H24*O24,0)</f>
        <v>0</v>
      </c>
      <c r="AA24" s="54">
        <f>IF(J24 =25,H24*O24,0)</f>
        <v>0</v>
      </c>
    </row>
    <row r="25" spans="1:28">
      <c r="A25" s="44"/>
      <c r="B25" s="55"/>
      <c r="C25" s="46" t="s">
        <v>63</v>
      </c>
      <c r="D25" s="46"/>
      <c r="E25" s="47">
        <v>12</v>
      </c>
      <c r="F25" s="48"/>
      <c r="G25" s="47">
        <v>4</v>
      </c>
      <c r="H25" s="49">
        <f>PRODUCT(E25,G25)</f>
        <v>48</v>
      </c>
      <c r="I25" s="47"/>
      <c r="J25" s="47">
        <v>12</v>
      </c>
      <c r="K25" s="50"/>
      <c r="L25" s="50"/>
      <c r="M25" s="50">
        <f>1.4-0.02-0.1-0.05</f>
        <v>1.2299999999999998</v>
      </c>
      <c r="N25" s="48" t="s">
        <v>64</v>
      </c>
      <c r="O25" s="51">
        <f>IF(OR(N25="Sm",N25="PtS",N25="PtR",N25="Pt"),P25,IF(AND(N25="C",K25&gt;0),K25+18*MAX(I25,J25)*0.001-0.06,IF(AND(N25="2C",K25&gt;0),K25+36*MAX(I25,J25)*0.001-0.06,IF(AND(N25="Cd",L25&gt;0,M25&gt;0),2*(L25+M25+10.25*MAX(I25,J25)*0.001-0.12),IF(AND(N25="Ep",M25&gt;0),M25+22*MAX(I25,J25)*0.001-0.06,IF(AND(N25="Et",M25&gt;0),2*(M25+12.25*MAX(I25,J25)*0.001-0.06),P25))))))</f>
        <v>2.3199999999999998</v>
      </c>
      <c r="P25" s="52">
        <f>IF(AND(N25="Sm",K25&gt;0),K25+2*(17*MAX(I25,J25)*0.001)-0.06,IF(AND(N25="PtS",M25&gt;0),M25+35*MAX(I25,J25)*0.001+60*MAX(I25,J25)*0.001-0.05,IF(AND(N25="PtR",M25&gt;0),M25+60*MAX(I25,J25)*0.001,IF(AND(N25="Pt",M25&gt;0),M25+15*MAX(I25,J25)*0.001,IF(OR(N25="C",N25="2C",N25="Cd",N25="Ep",N25="Et",N25="Sm",N25="PtS",N25="PtR",N25="Pt"),0,K25)))))</f>
        <v>2.3199999999999998</v>
      </c>
      <c r="Q25" s="53">
        <f>IF(I25=6,H25*O25,0)</f>
        <v>0</v>
      </c>
      <c r="R25" s="53">
        <f>IF(I25=8,H25*O25,0)</f>
        <v>0</v>
      </c>
      <c r="S25" s="53">
        <f>IF(I25=10,H25*O25,0)</f>
        <v>0</v>
      </c>
      <c r="T25" s="54">
        <f>IF(J25 =6,H25*O25,0)</f>
        <v>0</v>
      </c>
      <c r="U25" s="54">
        <f>IF(J25 =8,H25*O25,0)</f>
        <v>0</v>
      </c>
      <c r="V25" s="54">
        <f>IF(J25 =10,H25*O25,0)</f>
        <v>0</v>
      </c>
      <c r="W25" s="54">
        <f>IF(J25 =12,H25*O25,0)</f>
        <v>111.35999999999999</v>
      </c>
      <c r="X25" s="54">
        <f>IF(J25 =14,H25*O25,0)</f>
        <v>0</v>
      </c>
      <c r="Y25" s="54">
        <f>IF(J25 =16,H25*O25,0)</f>
        <v>0</v>
      </c>
      <c r="Z25" s="54">
        <f>IF(J25 =20,H25*O25,0)</f>
        <v>0</v>
      </c>
      <c r="AA25" s="54">
        <f>IF(J25 =25,H25*O25,0)</f>
        <v>0</v>
      </c>
    </row>
    <row r="26" spans="1:28">
      <c r="A26" s="44"/>
      <c r="B26" s="55"/>
      <c r="C26" s="46" t="s">
        <v>65</v>
      </c>
      <c r="D26" s="46"/>
      <c r="E26" s="47">
        <v>12</v>
      </c>
      <c r="F26" s="48"/>
      <c r="G26" s="47">
        <f>(M25-0.05)/0.06+1</f>
        <v>20.666666666666664</v>
      </c>
      <c r="H26" s="49">
        <f>PRODUCT(E26,G26)</f>
        <v>247.99999999999997</v>
      </c>
      <c r="I26" s="47"/>
      <c r="J26" s="47">
        <v>8</v>
      </c>
      <c r="K26" s="50"/>
      <c r="L26" s="50">
        <v>0.27</v>
      </c>
      <c r="M26" s="50">
        <v>0.27</v>
      </c>
      <c r="N26" s="48" t="s">
        <v>66</v>
      </c>
      <c r="O26" s="51">
        <f>IF(OR(N26="Sm",N26="PtS",N26="PtR",N26="Pt"),P26,IF(AND(N26="C",K26&gt;0),K26+18*MAX(I26,J26)*0.001-0.06,IF(AND(N26="2C",K26&gt;0),K26+36*MAX(I26,J26)*0.001-0.06,IF(AND(N26="Cd",L26&gt;0,M26&gt;0),2*(L26+M26+10.25*MAX(I26,J26)*0.001-0.12),IF(AND(N26="Ep",M26&gt;0),M26+22*MAX(I26,J26)*0.001-0.06,IF(AND(N26="Et",M26&gt;0),2*(M26+12.25*MAX(I26,J26)*0.001-0.06),P26))))))</f>
        <v>1.004</v>
      </c>
      <c r="P26" s="52">
        <f>IF(AND(N26="Sm",K26&gt;0),K26+2*(17*MAX(I26,J26)*0.001)-0.06,IF(AND(N26="PtS",M26&gt;0),M26+35*MAX(I26,J26)*0.001+60*MAX(I26,J26)*0.001-0.05,IF(AND(N26="PtR",M26&gt;0),M26+60*MAX(I26,J26)*0.001,IF(AND(N26="Pt",M26&gt;0),M26+15*MAX(I26,J26)*0.001,IF(OR(N26="C",N26="2C",N26="Cd",N26="Ep",N26="Et",N26="Sm",N26="PtS",N26="PtR",N26="Pt"),0,K26)))))</f>
        <v>0</v>
      </c>
      <c r="Q26" s="53">
        <f>IF(I26=6,H26*O26,0)</f>
        <v>0</v>
      </c>
      <c r="R26" s="53">
        <f>IF(I26=8,H26*O26,0)</f>
        <v>0</v>
      </c>
      <c r="S26" s="53">
        <f>IF(I26=10,H26*O26,0)</f>
        <v>0</v>
      </c>
      <c r="T26" s="54">
        <f>IF(J26 =6,H26*O26,0)</f>
        <v>0</v>
      </c>
      <c r="U26" s="54">
        <f>IF(J26 =8,H26*O26,0)</f>
        <v>248.99199999999996</v>
      </c>
      <c r="V26" s="54">
        <f>IF(J26 =10,H26*O26,0)</f>
        <v>0</v>
      </c>
      <c r="W26" s="54">
        <f>IF(J26 =12,H26*O26,0)</f>
        <v>0</v>
      </c>
      <c r="X26" s="54">
        <f>IF(J26 =14,H26*O26,0)</f>
        <v>0</v>
      </c>
      <c r="Y26" s="54">
        <f>IF(J26 =16,H26*O26,0)</f>
        <v>0</v>
      </c>
      <c r="Z26" s="54">
        <f>IF(J26 =20,H26*O26,0)</f>
        <v>0</v>
      </c>
      <c r="AA26" s="54">
        <f>IF(J26 =25,H26*O26,0)</f>
        <v>0</v>
      </c>
    </row>
    <row r="27" spans="1:28">
      <c r="A27" s="44"/>
      <c r="B27" s="55"/>
      <c r="C27" s="46" t="s">
        <v>65</v>
      </c>
      <c r="D27" s="46"/>
      <c r="E27" s="47">
        <v>12</v>
      </c>
      <c r="F27" s="48"/>
      <c r="G27" s="47">
        <f>(M25-0.05)/0.06+1</f>
        <v>20.666666666666664</v>
      </c>
      <c r="H27" s="49">
        <f>PRODUCT(E27,G27)</f>
        <v>247.99999999999997</v>
      </c>
      <c r="I27" s="47"/>
      <c r="J27" s="47">
        <v>8</v>
      </c>
      <c r="K27" s="50"/>
      <c r="L27" s="50">
        <v>0.14849999999999999</v>
      </c>
      <c r="M27" s="50">
        <v>0.14849999999999999</v>
      </c>
      <c r="N27" s="48" t="s">
        <v>66</v>
      </c>
      <c r="O27" s="51">
        <f>IF(OR(N27="Sm",N27="PtS",N27="PtR",N27="Pt"),P27,IF(AND(N27="C",K27&gt;0),K27+18*MAX(I27,J27)*0.001-0.06,IF(AND(N27="2C",K27&gt;0),K27+36*MAX(I27,J27)*0.001-0.06,IF(AND(N27="Cd",L27&gt;0,M27&gt;0),2*(L27+M27+10.25*MAX(I27,J27)*0.001-0.12),IF(AND(N27="Ep",M27&gt;0),M27+22*MAX(I27,J27)*0.001-0.06,IF(AND(N27="Et",M27&gt;0),2*(M27+12.25*MAX(I27,J27)*0.001-0.06),P27))))))</f>
        <v>0.51800000000000002</v>
      </c>
      <c r="P27" s="52">
        <f>IF(AND(N27="Sm",K27&gt;0),K27+2*(17*MAX(I27,J27)*0.001)-0.06,IF(AND(N27="PtS",M27&gt;0),M27+35*MAX(I27,J27)*0.001+60*MAX(I27,J27)*0.001-0.05,IF(AND(N27="PtR",M27&gt;0),M27+60*MAX(I27,J27)*0.001,IF(AND(N27="Pt",M27&gt;0),M27+15*MAX(I27,J27)*0.001,IF(OR(N27="C",N27="2C",N27="Cd",N27="Ep",N27="Et",N27="Sm",N27="PtS",N27="PtR",N27="Pt"),0,K27)))))</f>
        <v>0</v>
      </c>
      <c r="Q27" s="53">
        <f>IF(I27=6,H27*O27,0)</f>
        <v>0</v>
      </c>
      <c r="R27" s="53">
        <f>IF(I27=8,H27*O27,0)</f>
        <v>0</v>
      </c>
      <c r="S27" s="53">
        <f>IF(I27=10,H27*O27,0)</f>
        <v>0</v>
      </c>
      <c r="T27" s="54">
        <f>IF(J27 =6,H27*O27,0)</f>
        <v>0</v>
      </c>
      <c r="U27" s="54">
        <f>IF(J27 =8,H27*O27,0)</f>
        <v>128.464</v>
      </c>
      <c r="V27" s="54">
        <f>IF(J27 =10,H27*O27,0)</f>
        <v>0</v>
      </c>
      <c r="W27" s="54">
        <f>IF(J27 =12,H27*O27,0)</f>
        <v>0</v>
      </c>
      <c r="X27" s="54">
        <f>IF(J27 =14,H27*O27,0)</f>
        <v>0</v>
      </c>
      <c r="Y27" s="54">
        <f>IF(J27 =16,H27*O27,0)</f>
        <v>0</v>
      </c>
      <c r="Z27" s="54">
        <f>IF(J27 =20,H27*O27,0)</f>
        <v>0</v>
      </c>
      <c r="AA27" s="54">
        <f>IF(J27 =25,H27*O27,0)</f>
        <v>0</v>
      </c>
    </row>
    <row r="28" spans="1:28">
      <c r="A28" s="44"/>
      <c r="B28" s="55"/>
      <c r="C28" s="46"/>
      <c r="D28" s="46"/>
      <c r="E28" s="47"/>
      <c r="F28" s="48"/>
      <c r="G28" s="47"/>
      <c r="H28" s="49"/>
      <c r="I28" s="47"/>
      <c r="J28" s="47"/>
      <c r="K28" s="50"/>
      <c r="L28" s="50"/>
      <c r="M28" s="50"/>
      <c r="N28" s="48"/>
      <c r="O28" s="51"/>
      <c r="P28" s="52"/>
      <c r="Q28" s="53"/>
      <c r="R28" s="53"/>
      <c r="S28" s="53"/>
      <c r="T28" s="54"/>
      <c r="U28" s="54"/>
      <c r="V28" s="54"/>
      <c r="W28" s="54"/>
      <c r="X28" s="54"/>
      <c r="Y28" s="54"/>
      <c r="Z28" s="54"/>
      <c r="AA28" s="54"/>
    </row>
    <row r="29" spans="1:28">
      <c r="A29" s="33"/>
      <c r="B29" s="34" t="s">
        <v>203</v>
      </c>
      <c r="C29" s="34"/>
      <c r="D29" s="35"/>
      <c r="E29" s="36"/>
      <c r="F29" s="37"/>
      <c r="G29" s="36"/>
      <c r="H29" s="38"/>
      <c r="I29" s="36"/>
      <c r="J29" s="36"/>
      <c r="K29" s="39"/>
      <c r="L29" s="39"/>
      <c r="M29" s="39"/>
      <c r="N29" s="37"/>
      <c r="O29" s="40"/>
      <c r="P29" s="41"/>
      <c r="Q29" s="42"/>
      <c r="R29" s="42"/>
      <c r="S29" s="42"/>
      <c r="T29" s="43"/>
      <c r="U29" s="43"/>
      <c r="V29" s="43"/>
      <c r="W29" s="43"/>
      <c r="X29" s="43"/>
      <c r="Y29" s="43"/>
      <c r="Z29" s="43"/>
      <c r="AA29" s="43"/>
    </row>
    <row r="30" spans="1:28" ht="15" customHeight="1">
      <c r="A30" s="140"/>
      <c r="B30" s="141"/>
      <c r="C30" s="141"/>
      <c r="D30" s="142"/>
      <c r="E30" s="47"/>
      <c r="F30" s="48"/>
      <c r="G30" s="47"/>
      <c r="H30" s="49">
        <f>PRODUCT(E30,G30)</f>
        <v>0</v>
      </c>
      <c r="I30" s="47"/>
      <c r="J30" s="47"/>
      <c r="K30" s="50"/>
      <c r="L30" s="50"/>
      <c r="M30" s="50"/>
      <c r="N30" s="48"/>
      <c r="O30" s="51">
        <f t="shared" ref="O30:O45" si="14">IF(OR(N30="Sm",N30="PtS",N30="PtR",N30="Pt"),P30,IF(AND(N30="C",K30&gt;0),K30+18*MAX(I30,J30)*0.001-0.06,IF(AND(N30="2C",K30&gt;0),K30+36*MAX(I30,J30)*0.001-0.06,IF(AND(N30="Cd",L30&gt;0,M30&gt;0),2*(L30+M30+10.25*MAX(I30,J30)*0.001-0.12),IF(AND(N30="Ep",M30&gt;0),M30+22*MAX(I30,J30)*0.001-0.06,IF(AND(N30="Et",M30&gt;0),2*(M30+12.25*MAX(I30,J30)*0.001-0.06),P30))))))</f>
        <v>0</v>
      </c>
      <c r="P30" s="52">
        <f t="shared" ref="P30:P45" si="15">IF(AND(N30="Sm",K30&gt;0),K30+2*(17*MAX(I30,J30)*0.001)-0.06,IF(AND(N30="PtS",M30&gt;0),M30+35*MAX(I30,J30)*0.001+60*MAX(I30,J30)*0.001-0.05,IF(AND(N30="PtR",M30&gt;0),M30+60*MAX(I30,J30)*0.001,IF(AND(N30="Pt",M30&gt;0),M30+15*MAX(I30,J30)*0.001,IF(OR(N30="C",N30="2C",N30="Cd",N30="Ep",N30="Et",N30="Sm",N30="PtS",N30="PtR",N30="Pt"),0,K30)))))</f>
        <v>0</v>
      </c>
      <c r="Q30" s="53">
        <f>IF(I30=6,H30*O30,0)</f>
        <v>0</v>
      </c>
      <c r="R30" s="53">
        <f>IF(I30=8,H30*O30,0)</f>
        <v>0</v>
      </c>
      <c r="S30" s="53">
        <f>IF(I30=10,H30*O30,0)</f>
        <v>0</v>
      </c>
      <c r="T30" s="54">
        <f>IF(J30 =6,H30*O30,0)</f>
        <v>0</v>
      </c>
      <c r="U30" s="54">
        <f>IF(J30 =8,H30*O30,0)</f>
        <v>0</v>
      </c>
      <c r="V30" s="54">
        <f>IF(J30 =10,H30*O30,0)</f>
        <v>0</v>
      </c>
      <c r="W30" s="54">
        <f>IF(J30 =12,H30*O30,0)</f>
        <v>0</v>
      </c>
      <c r="X30" s="54">
        <f>IF(J30 =14,H30*O30,0)</f>
        <v>0</v>
      </c>
      <c r="Y30" s="54">
        <f>IF(J30 =16,H30*O30,0)</f>
        <v>0</v>
      </c>
      <c r="Z30" s="54">
        <f>IF(J30 =20,H30*O30,0)</f>
        <v>0</v>
      </c>
      <c r="AA30" s="54">
        <f>IF(J30 =25,H30*O30,0)</f>
        <v>0</v>
      </c>
    </row>
    <row r="31" spans="1:28" ht="15.75">
      <c r="A31" s="140" t="s">
        <v>205</v>
      </c>
      <c r="B31" s="141"/>
      <c r="C31" s="141"/>
      <c r="D31" s="142"/>
      <c r="E31" s="47"/>
      <c r="F31" s="48"/>
      <c r="G31" s="47"/>
      <c r="H31" s="49"/>
      <c r="I31" s="47"/>
      <c r="J31" s="47"/>
      <c r="K31" s="50"/>
      <c r="L31" s="50"/>
      <c r="M31" s="50"/>
      <c r="N31" s="48"/>
      <c r="O31" s="51">
        <f t="shared" si="14"/>
        <v>0</v>
      </c>
      <c r="P31" s="52">
        <f t="shared" si="15"/>
        <v>0</v>
      </c>
      <c r="Q31" s="53"/>
      <c r="R31" s="53"/>
      <c r="S31" s="53"/>
      <c r="T31" s="54"/>
      <c r="U31" s="54"/>
      <c r="V31" s="54"/>
      <c r="W31" s="54"/>
      <c r="X31" s="54"/>
      <c r="Y31" s="54"/>
      <c r="Z31" s="54"/>
      <c r="AA31" s="70"/>
      <c r="AB31" s="71"/>
    </row>
    <row r="32" spans="1:28">
      <c r="A32" s="44"/>
      <c r="B32" s="72"/>
      <c r="C32" s="46" t="s">
        <v>70</v>
      </c>
      <c r="D32" s="46"/>
      <c r="E32" s="47">
        <v>1</v>
      </c>
      <c r="F32" s="48"/>
      <c r="G32" s="47">
        <v>3</v>
      </c>
      <c r="H32" s="49">
        <f>PRODUCT(E32,G32)</f>
        <v>3</v>
      </c>
      <c r="I32" s="47"/>
      <c r="J32" s="47">
        <v>10</v>
      </c>
      <c r="K32" s="50">
        <f>4.45*4+4.1+0.135*2+60*0.01</f>
        <v>22.77</v>
      </c>
      <c r="L32" s="50"/>
      <c r="M32" s="50"/>
      <c r="N32" s="48" t="s">
        <v>67</v>
      </c>
      <c r="O32" s="51">
        <f t="shared" si="14"/>
        <v>23.07</v>
      </c>
      <c r="P32" s="52">
        <f t="shared" si="15"/>
        <v>0</v>
      </c>
      <c r="Q32" s="53">
        <f>IF(I32=6,H32*O32,0)</f>
        <v>0</v>
      </c>
      <c r="R32" s="53">
        <f>IF(I32=8,H32*O32,0)</f>
        <v>0</v>
      </c>
      <c r="S32" s="53">
        <f>IF(I32=10,H32*O32,0)</f>
        <v>0</v>
      </c>
      <c r="T32" s="54">
        <f>IF(J32 =6,H32*O32,0)</f>
        <v>0</v>
      </c>
      <c r="U32" s="54">
        <f>IF(J32 =8,H32*O32,0)</f>
        <v>0</v>
      </c>
      <c r="V32" s="54">
        <f>IF(J32 =10,H32*O32,0)</f>
        <v>69.210000000000008</v>
      </c>
      <c r="W32" s="54">
        <f>IF(J32 =12,H32*O32,0)</f>
        <v>0</v>
      </c>
      <c r="X32" s="54">
        <f>IF(J32 =14,H32*O32,0)</f>
        <v>0</v>
      </c>
      <c r="Y32" s="54">
        <f>IF(J32 =16,H32*O32,0)</f>
        <v>0</v>
      </c>
      <c r="Z32" s="54">
        <f>IF(J32 =20,H32*O32,0)</f>
        <v>0</v>
      </c>
      <c r="AA32" s="70">
        <f>IF(J32 =25,H32*O32,0)</f>
        <v>0</v>
      </c>
      <c r="AB32" s="71"/>
    </row>
    <row r="33" spans="1:28">
      <c r="A33" s="44"/>
      <c r="B33" s="55"/>
      <c r="C33" s="46" t="s">
        <v>71</v>
      </c>
      <c r="D33" s="46"/>
      <c r="E33" s="47">
        <v>1</v>
      </c>
      <c r="F33" s="48"/>
      <c r="G33" s="47">
        <v>3</v>
      </c>
      <c r="H33" s="49">
        <f>PRODUCT(E33,G33)</f>
        <v>3</v>
      </c>
      <c r="I33" s="47"/>
      <c r="J33" s="47">
        <v>10</v>
      </c>
      <c r="K33" s="50">
        <f>+K32</f>
        <v>22.77</v>
      </c>
      <c r="L33" s="50"/>
      <c r="M33" s="50"/>
      <c r="N33" s="48" t="s">
        <v>67</v>
      </c>
      <c r="O33" s="51">
        <f t="shared" si="14"/>
        <v>23.07</v>
      </c>
      <c r="P33" s="52">
        <f t="shared" si="15"/>
        <v>0</v>
      </c>
      <c r="Q33" s="53">
        <f>IF(I33=6,H33*O33,0)</f>
        <v>0</v>
      </c>
      <c r="R33" s="53">
        <f>IF(I33=8,H33*O33,0)</f>
        <v>0</v>
      </c>
      <c r="S33" s="53">
        <f>IF(I33=10,H33*O33,0)</f>
        <v>0</v>
      </c>
      <c r="T33" s="54">
        <f>IF(J33 =6,H33*O33,0)</f>
        <v>0</v>
      </c>
      <c r="U33" s="54">
        <f>IF(J33 =8,H33*O33,0)</f>
        <v>0</v>
      </c>
      <c r="V33" s="54">
        <f>IF(J33 =10,H33*O33,0)</f>
        <v>69.210000000000008</v>
      </c>
      <c r="W33" s="54">
        <f>IF(J33 =12,H33*O33,0)</f>
        <v>0</v>
      </c>
      <c r="X33" s="54">
        <f>IF(J33 =14,H33*O33,0)</f>
        <v>0</v>
      </c>
      <c r="Y33" s="54">
        <f>IF(J33 =16,H33*O33,0)</f>
        <v>0</v>
      </c>
      <c r="Z33" s="54">
        <f>IF(J33 =20,H33*O33,0)</f>
        <v>0</v>
      </c>
      <c r="AA33" s="70">
        <f>IF(J33 =25,H33*O33,0)</f>
        <v>0</v>
      </c>
      <c r="AB33" s="71"/>
    </row>
    <row r="34" spans="1:28">
      <c r="A34" s="44"/>
      <c r="B34" s="55"/>
      <c r="C34" s="46" t="s">
        <v>65</v>
      </c>
      <c r="D34" s="46"/>
      <c r="E34" s="47">
        <v>1</v>
      </c>
      <c r="F34" s="48"/>
      <c r="G34" s="47">
        <f>((K32-2*0.03)/0.15)+1</f>
        <v>152.4</v>
      </c>
      <c r="H34" s="49">
        <f>PRODUCT(E34,G34)</f>
        <v>152.4</v>
      </c>
      <c r="I34" s="47"/>
      <c r="J34" s="47">
        <v>6</v>
      </c>
      <c r="K34" s="73"/>
      <c r="L34" s="50">
        <v>0.2</v>
      </c>
      <c r="M34" s="50">
        <v>0.4</v>
      </c>
      <c r="N34" s="48" t="s">
        <v>66</v>
      </c>
      <c r="O34" s="51">
        <f t="shared" si="14"/>
        <v>1.0830000000000002</v>
      </c>
      <c r="P34" s="52">
        <f t="shared" si="15"/>
        <v>0</v>
      </c>
      <c r="Q34" s="53">
        <f>IF(I34=6,H34*O34,0)</f>
        <v>0</v>
      </c>
      <c r="R34" s="53">
        <f>IF(I34=8,H34*O34,0)</f>
        <v>0</v>
      </c>
      <c r="S34" s="53">
        <f>IF(I34=10,H34*O34,0)</f>
        <v>0</v>
      </c>
      <c r="T34" s="54">
        <f>IF(J34 =6,H34*O34,0)</f>
        <v>165.04920000000004</v>
      </c>
      <c r="U34" s="54">
        <f>IF(J34 =8,H34*O34,0)</f>
        <v>0</v>
      </c>
      <c r="V34" s="54">
        <f>IF(J34 =10,H34*O34,0)</f>
        <v>0</v>
      </c>
      <c r="W34" s="54">
        <f>IF(J34 =12,H34*O34,0)</f>
        <v>0</v>
      </c>
      <c r="X34" s="54">
        <f>IF(J34 =14,H34*O34,0)</f>
        <v>0</v>
      </c>
      <c r="Y34" s="54">
        <f>IF(J34 =16,H34*O34,0)</f>
        <v>0</v>
      </c>
      <c r="Z34" s="54">
        <f>IF(J34 =20,H34*O34,0)</f>
        <v>0</v>
      </c>
      <c r="AA34" s="70">
        <f>IF(J34 =25,H34*O34,0)</f>
        <v>0</v>
      </c>
      <c r="AB34" s="71"/>
    </row>
    <row r="35" spans="1:28">
      <c r="A35" s="56"/>
      <c r="B35" s="46"/>
      <c r="C35" s="46" t="s">
        <v>60</v>
      </c>
      <c r="D35" s="46"/>
      <c r="E35" s="47">
        <v>1</v>
      </c>
      <c r="F35" s="48"/>
      <c r="G35" s="47">
        <f>G34</f>
        <v>152.4</v>
      </c>
      <c r="H35" s="49">
        <f>PRODUCT(E35,G35)</f>
        <v>152.4</v>
      </c>
      <c r="I35" s="47"/>
      <c r="J35" s="47">
        <v>6</v>
      </c>
      <c r="K35" s="50"/>
      <c r="L35" s="50"/>
      <c r="M35" s="50">
        <v>0.2</v>
      </c>
      <c r="N35" s="48" t="s">
        <v>68</v>
      </c>
      <c r="O35" s="51">
        <f t="shared" si="14"/>
        <v>0.27200000000000002</v>
      </c>
      <c r="P35" s="52">
        <f t="shared" si="15"/>
        <v>0</v>
      </c>
      <c r="Q35" s="53">
        <f>IF(I35=6,H35*O35,0)</f>
        <v>0</v>
      </c>
      <c r="R35" s="53">
        <f>IF(I35=8,H35*O35,0)</f>
        <v>0</v>
      </c>
      <c r="S35" s="53">
        <f>IF(I35=10,H35*O35,0)</f>
        <v>0</v>
      </c>
      <c r="T35" s="54">
        <f>IF(J35 =6,H35*O35,0)</f>
        <v>41.452800000000003</v>
      </c>
      <c r="U35" s="54">
        <f>IF(J35 =8,H35*O35,0)</f>
        <v>0</v>
      </c>
      <c r="V35" s="54">
        <f>IF(J35 =10,H35*O35,0)</f>
        <v>0</v>
      </c>
      <c r="W35" s="54">
        <f>IF(J35 =12,H35*O35,0)</f>
        <v>0</v>
      </c>
      <c r="X35" s="54">
        <f>IF(J35 =14,H35*O35,0)</f>
        <v>0</v>
      </c>
      <c r="Y35" s="54">
        <f>IF(J35 =16,H35*O35,0)</f>
        <v>0</v>
      </c>
      <c r="Z35" s="54">
        <f>IF(J35 =20,H35*O35,0)</f>
        <v>0</v>
      </c>
      <c r="AA35" s="70">
        <f>IF(J35 =25,H35*O35,0)</f>
        <v>0</v>
      </c>
      <c r="AB35" s="71"/>
    </row>
    <row r="36" spans="1:28" ht="15.75">
      <c r="A36" s="140" t="s">
        <v>206</v>
      </c>
      <c r="B36" s="141"/>
      <c r="C36" s="141"/>
      <c r="D36" s="142"/>
      <c r="E36" s="47"/>
      <c r="F36" s="48"/>
      <c r="G36" s="47"/>
      <c r="H36" s="49"/>
      <c r="I36" s="47"/>
      <c r="J36" s="47"/>
      <c r="K36" s="50"/>
      <c r="L36" s="50"/>
      <c r="M36" s="50"/>
      <c r="N36" s="48"/>
      <c r="O36" s="51">
        <f>IF(OR(N36="Sm",N36="PtS",N36="PtR",N36="Pt"),P36,IF(AND(N36="C",K36&gt;0),K36+18*MAX(I36,J36)*0.001-0.06,IF(AND(N36="2C",K36&gt;0),K36+36*MAX(I36,J36)*0.001-0.06,IF(AND(N36="Cd",L36&gt;0,M36&gt;0),2*(L36+M36+10.25*MAX(I36,J36)*0.001-0.12),IF(AND(N36="Ep",M36&gt;0),M36+22*MAX(I36,J36)*0.001-0.06,IF(AND(N36="Et",M36&gt;0),2*(M36+12.25*MAX(I36,J36)*0.001-0.06),P36))))))</f>
        <v>0</v>
      </c>
      <c r="P36" s="52">
        <f>IF(AND(N36="Sm",K36&gt;0),K36+2*(17*MAX(I36,J36)*0.001)-0.06,IF(AND(N36="PtS",M36&gt;0),M36+35*MAX(I36,J36)*0.001+60*MAX(I36,J36)*0.001-0.05,IF(AND(N36="PtR",M36&gt;0),M36+60*MAX(I36,J36)*0.001,IF(AND(N36="Pt",M36&gt;0),M36+15*MAX(I36,J36)*0.001,IF(OR(N36="C",N36="2C",N36="Cd",N36="Ep",N36="Et",N36="Sm",N36="PtS",N36="PtR",N36="Pt"),0,K36)))))</f>
        <v>0</v>
      </c>
      <c r="Q36" s="53"/>
      <c r="R36" s="53"/>
      <c r="S36" s="53"/>
      <c r="T36" s="54"/>
      <c r="U36" s="54"/>
      <c r="V36" s="54"/>
      <c r="W36" s="54"/>
      <c r="X36" s="54"/>
      <c r="Y36" s="54"/>
      <c r="Z36" s="54"/>
      <c r="AA36" s="70"/>
      <c r="AB36" s="71"/>
    </row>
    <row r="37" spans="1:28">
      <c r="A37" s="44"/>
      <c r="B37" s="72"/>
      <c r="C37" s="46" t="s">
        <v>70</v>
      </c>
      <c r="D37" s="46"/>
      <c r="E37" s="47">
        <v>1</v>
      </c>
      <c r="F37" s="48"/>
      <c r="G37" s="47">
        <v>3</v>
      </c>
      <c r="H37" s="49">
        <f>PRODUCT(E37,G37)</f>
        <v>3</v>
      </c>
      <c r="I37" s="47"/>
      <c r="J37" s="47">
        <v>10</v>
      </c>
      <c r="K37" s="50">
        <f>4.45*4+4.1+0.135*2+60*0.01</f>
        <v>22.77</v>
      </c>
      <c r="L37" s="50"/>
      <c r="M37" s="50"/>
      <c r="N37" s="48" t="s">
        <v>67</v>
      </c>
      <c r="O37" s="51">
        <f>IF(OR(N37="Sm",N37="PtS",N37="PtR",N37="Pt"),P37,IF(AND(N37="C",K37&gt;0),K37+18*MAX(I37,J37)*0.001-0.06,IF(AND(N37="2C",K37&gt;0),K37+36*MAX(I37,J37)*0.001-0.06,IF(AND(N37="Cd",L37&gt;0,M37&gt;0),2*(L37+M37+10.25*MAX(I37,J37)*0.001-0.12),IF(AND(N37="Ep",M37&gt;0),M37+22*MAX(I37,J37)*0.001-0.06,IF(AND(N37="Et",M37&gt;0),2*(M37+12.25*MAX(I37,J37)*0.001-0.06),P37))))))</f>
        <v>23.07</v>
      </c>
      <c r="P37" s="52">
        <f>IF(AND(N37="Sm",K37&gt;0),K37+2*(17*MAX(I37,J37)*0.001)-0.06,IF(AND(N37="PtS",M37&gt;0),M37+35*MAX(I37,J37)*0.001+60*MAX(I37,J37)*0.001-0.05,IF(AND(N37="PtR",M37&gt;0),M37+60*MAX(I37,J37)*0.001,IF(AND(N37="Pt",M37&gt;0),M37+15*MAX(I37,J37)*0.001,IF(OR(N37="C",N37="2C",N37="Cd",N37="Ep",N37="Et",N37="Sm",N37="PtS",N37="PtR",N37="Pt"),0,K37)))))</f>
        <v>0</v>
      </c>
      <c r="Q37" s="53">
        <f>IF(I37=6,H37*O37,0)</f>
        <v>0</v>
      </c>
      <c r="R37" s="53">
        <f>IF(I37=8,H37*O37,0)</f>
        <v>0</v>
      </c>
      <c r="S37" s="53">
        <f>IF(I37=10,H37*O37,0)</f>
        <v>0</v>
      </c>
      <c r="T37" s="54">
        <f>IF(J37 =6,H37*O37,0)</f>
        <v>0</v>
      </c>
      <c r="U37" s="54">
        <f>IF(J37 =8,H37*O37,0)</f>
        <v>0</v>
      </c>
      <c r="V37" s="54">
        <f>IF(J37 =10,H37*O37,0)</f>
        <v>69.210000000000008</v>
      </c>
      <c r="W37" s="54">
        <f>IF(J37 =12,H37*O37,0)</f>
        <v>0</v>
      </c>
      <c r="X37" s="54">
        <f>IF(J37 =14,H37*O37,0)</f>
        <v>0</v>
      </c>
      <c r="Y37" s="54">
        <f>IF(J37 =16,H37*O37,0)</f>
        <v>0</v>
      </c>
      <c r="Z37" s="54">
        <f>IF(J37 =20,H37*O37,0)</f>
        <v>0</v>
      </c>
      <c r="AA37" s="70">
        <f>IF(J37 =25,H37*O37,0)</f>
        <v>0</v>
      </c>
      <c r="AB37" s="71"/>
    </row>
    <row r="38" spans="1:28">
      <c r="A38" s="44"/>
      <c r="B38" s="55"/>
      <c r="C38" s="46" t="s">
        <v>71</v>
      </c>
      <c r="D38" s="46"/>
      <c r="E38" s="47">
        <v>1</v>
      </c>
      <c r="F38" s="48"/>
      <c r="G38" s="47">
        <v>3</v>
      </c>
      <c r="H38" s="49">
        <f>PRODUCT(E38,G38)</f>
        <v>3</v>
      </c>
      <c r="I38" s="47"/>
      <c r="J38" s="47">
        <v>10</v>
      </c>
      <c r="K38" s="50">
        <f>+K37</f>
        <v>22.77</v>
      </c>
      <c r="L38" s="50"/>
      <c r="M38" s="50"/>
      <c r="N38" s="48" t="s">
        <v>67</v>
      </c>
      <c r="O38" s="51">
        <f>IF(OR(N38="Sm",N38="PtS",N38="PtR",N38="Pt"),P38,IF(AND(N38="C",K38&gt;0),K38+18*MAX(I38,J38)*0.001-0.06,IF(AND(N38="2C",K38&gt;0),K38+36*MAX(I38,J38)*0.001-0.06,IF(AND(N38="Cd",L38&gt;0,M38&gt;0),2*(L38+M38+10.25*MAX(I38,J38)*0.001-0.12),IF(AND(N38="Ep",M38&gt;0),M38+22*MAX(I38,J38)*0.001-0.06,IF(AND(N38="Et",M38&gt;0),2*(M38+12.25*MAX(I38,J38)*0.001-0.06),P38))))))</f>
        <v>23.07</v>
      </c>
      <c r="P38" s="52">
        <f>IF(AND(N38="Sm",K38&gt;0),K38+2*(17*MAX(I38,J38)*0.001)-0.06,IF(AND(N38="PtS",M38&gt;0),M38+35*MAX(I38,J38)*0.001+60*MAX(I38,J38)*0.001-0.05,IF(AND(N38="PtR",M38&gt;0),M38+60*MAX(I38,J38)*0.001,IF(AND(N38="Pt",M38&gt;0),M38+15*MAX(I38,J38)*0.001,IF(OR(N38="C",N38="2C",N38="Cd",N38="Ep",N38="Et",N38="Sm",N38="PtS",N38="PtR",N38="Pt"),0,K38)))))</f>
        <v>0</v>
      </c>
      <c r="Q38" s="53">
        <f>IF(I38=6,H38*O38,0)</f>
        <v>0</v>
      </c>
      <c r="R38" s="53">
        <f>IF(I38=8,H38*O38,0)</f>
        <v>0</v>
      </c>
      <c r="S38" s="53">
        <f>IF(I38=10,H38*O38,0)</f>
        <v>0</v>
      </c>
      <c r="T38" s="54">
        <f>IF(J38 =6,H38*O38,0)</f>
        <v>0</v>
      </c>
      <c r="U38" s="54">
        <f>IF(J38 =8,H38*O38,0)</f>
        <v>0</v>
      </c>
      <c r="V38" s="54">
        <f>IF(J38 =10,H38*O38,0)</f>
        <v>69.210000000000008</v>
      </c>
      <c r="W38" s="54">
        <f>IF(J38 =12,H38*O38,0)</f>
        <v>0</v>
      </c>
      <c r="X38" s="54">
        <f>IF(J38 =14,H38*O38,0)</f>
        <v>0</v>
      </c>
      <c r="Y38" s="54">
        <f>IF(J38 =16,H38*O38,0)</f>
        <v>0</v>
      </c>
      <c r="Z38" s="54">
        <f>IF(J38 =20,H38*O38,0)</f>
        <v>0</v>
      </c>
      <c r="AA38" s="70">
        <f>IF(J38 =25,H38*O38,0)</f>
        <v>0</v>
      </c>
      <c r="AB38" s="71"/>
    </row>
    <row r="39" spans="1:28">
      <c r="A39" s="44"/>
      <c r="B39" s="55"/>
      <c r="C39" s="46" t="s">
        <v>65</v>
      </c>
      <c r="D39" s="46"/>
      <c r="E39" s="47">
        <v>1</v>
      </c>
      <c r="F39" s="48"/>
      <c r="G39" s="47">
        <f>((K37-2*0.03)/0.15)+1</f>
        <v>152.4</v>
      </c>
      <c r="H39" s="49">
        <f>PRODUCT(E39,G39)</f>
        <v>152.4</v>
      </c>
      <c r="I39" s="47"/>
      <c r="J39" s="47">
        <v>6</v>
      </c>
      <c r="K39" s="73"/>
      <c r="L39" s="50">
        <v>0.2</v>
      </c>
      <c r="M39" s="50">
        <v>0.4</v>
      </c>
      <c r="N39" s="48" t="s">
        <v>66</v>
      </c>
      <c r="O39" s="51">
        <f>IF(OR(N39="Sm",N39="PtS",N39="PtR",N39="Pt"),P39,IF(AND(N39="C",K39&gt;0),K39+18*MAX(I39,J39)*0.001-0.06,IF(AND(N39="2C",K39&gt;0),K39+36*MAX(I39,J39)*0.001-0.06,IF(AND(N39="Cd",L39&gt;0,M39&gt;0),2*(L39+M39+10.25*MAX(I39,J39)*0.001-0.12),IF(AND(N39="Ep",M39&gt;0),M39+22*MAX(I39,J39)*0.001-0.06,IF(AND(N39="Et",M39&gt;0),2*(M39+12.25*MAX(I39,J39)*0.001-0.06),P39))))))</f>
        <v>1.0830000000000002</v>
      </c>
      <c r="P39" s="52">
        <f>IF(AND(N39="Sm",K39&gt;0),K39+2*(17*MAX(I39,J39)*0.001)-0.06,IF(AND(N39="PtS",M39&gt;0),M39+35*MAX(I39,J39)*0.001+60*MAX(I39,J39)*0.001-0.05,IF(AND(N39="PtR",M39&gt;0),M39+60*MAX(I39,J39)*0.001,IF(AND(N39="Pt",M39&gt;0),M39+15*MAX(I39,J39)*0.001,IF(OR(N39="C",N39="2C",N39="Cd",N39="Ep",N39="Et",N39="Sm",N39="PtS",N39="PtR",N39="Pt"),0,K39)))))</f>
        <v>0</v>
      </c>
      <c r="Q39" s="53">
        <f>IF(I39=6,H39*O39,0)</f>
        <v>0</v>
      </c>
      <c r="R39" s="53">
        <f>IF(I39=8,H39*O39,0)</f>
        <v>0</v>
      </c>
      <c r="S39" s="53">
        <f>IF(I39=10,H39*O39,0)</f>
        <v>0</v>
      </c>
      <c r="T39" s="54">
        <f>IF(J39 =6,H39*O39,0)</f>
        <v>165.04920000000004</v>
      </c>
      <c r="U39" s="54">
        <f>IF(J39 =8,H39*O39,0)</f>
        <v>0</v>
      </c>
      <c r="V39" s="54">
        <f>IF(J39 =10,H39*O39,0)</f>
        <v>0</v>
      </c>
      <c r="W39" s="54">
        <f>IF(J39 =12,H39*O39,0)</f>
        <v>0</v>
      </c>
      <c r="X39" s="54">
        <f>IF(J39 =14,H39*O39,0)</f>
        <v>0</v>
      </c>
      <c r="Y39" s="54">
        <f>IF(J39 =16,H39*O39,0)</f>
        <v>0</v>
      </c>
      <c r="Z39" s="54">
        <f>IF(J39 =20,H39*O39,0)</f>
        <v>0</v>
      </c>
      <c r="AA39" s="70">
        <f>IF(J39 =25,H39*O39,0)</f>
        <v>0</v>
      </c>
      <c r="AB39" s="71"/>
    </row>
    <row r="40" spans="1:28">
      <c r="A40" s="56"/>
      <c r="B40" s="46"/>
      <c r="C40" s="46" t="s">
        <v>60</v>
      </c>
      <c r="D40" s="46"/>
      <c r="E40" s="47">
        <v>1</v>
      </c>
      <c r="F40" s="48"/>
      <c r="G40" s="47">
        <f>G39</f>
        <v>152.4</v>
      </c>
      <c r="H40" s="49">
        <f>PRODUCT(E40,G40)</f>
        <v>152.4</v>
      </c>
      <c r="I40" s="47"/>
      <c r="J40" s="47">
        <v>6</v>
      </c>
      <c r="K40" s="50"/>
      <c r="L40" s="50"/>
      <c r="M40" s="50">
        <v>0.2</v>
      </c>
      <c r="N40" s="48" t="s">
        <v>68</v>
      </c>
      <c r="O40" s="51">
        <f>IF(OR(N40="Sm",N40="PtS",N40="PtR",N40="Pt"),P40,IF(AND(N40="C",K40&gt;0),K40+18*MAX(I40,J40)*0.001-0.06,IF(AND(N40="2C",K40&gt;0),K40+36*MAX(I40,J40)*0.001-0.06,IF(AND(N40="Cd",L40&gt;0,M40&gt;0),2*(L40+M40+10.25*MAX(I40,J40)*0.001-0.12),IF(AND(N40="Ep",M40&gt;0),M40+22*MAX(I40,J40)*0.001-0.06,IF(AND(N40="Et",M40&gt;0),2*(M40+12.25*MAX(I40,J40)*0.001-0.06),P40))))))</f>
        <v>0.27200000000000002</v>
      </c>
      <c r="P40" s="52">
        <f>IF(AND(N40="Sm",K40&gt;0),K40+2*(17*MAX(I40,J40)*0.001)-0.06,IF(AND(N40="PtS",M40&gt;0),M40+35*MAX(I40,J40)*0.001+60*MAX(I40,J40)*0.001-0.05,IF(AND(N40="PtR",M40&gt;0),M40+60*MAX(I40,J40)*0.001,IF(AND(N40="Pt",M40&gt;0),M40+15*MAX(I40,J40)*0.001,IF(OR(N40="C",N40="2C",N40="Cd",N40="Ep",N40="Et",N40="Sm",N40="PtS",N40="PtR",N40="Pt"),0,K40)))))</f>
        <v>0</v>
      </c>
      <c r="Q40" s="53">
        <f>IF(I40=6,H40*O40,0)</f>
        <v>0</v>
      </c>
      <c r="R40" s="53">
        <f>IF(I40=8,H40*O40,0)</f>
        <v>0</v>
      </c>
      <c r="S40" s="53">
        <f>IF(I40=10,H40*O40,0)</f>
        <v>0</v>
      </c>
      <c r="T40" s="54">
        <f>IF(J40 =6,H40*O40,0)</f>
        <v>41.452800000000003</v>
      </c>
      <c r="U40" s="54">
        <f>IF(J40 =8,H40*O40,0)</f>
        <v>0</v>
      </c>
      <c r="V40" s="54">
        <f>IF(J40 =10,H40*O40,0)</f>
        <v>0</v>
      </c>
      <c r="W40" s="54">
        <f>IF(J40 =12,H40*O40,0)</f>
        <v>0</v>
      </c>
      <c r="X40" s="54">
        <f>IF(J40 =14,H40*O40,0)</f>
        <v>0</v>
      </c>
      <c r="Y40" s="54">
        <f>IF(J40 =16,H40*O40,0)</f>
        <v>0</v>
      </c>
      <c r="Z40" s="54">
        <f>IF(J40 =20,H40*O40,0)</f>
        <v>0</v>
      </c>
      <c r="AA40" s="70">
        <f>IF(J40 =25,H40*O40,0)</f>
        <v>0</v>
      </c>
      <c r="AB40" s="71"/>
    </row>
    <row r="41" spans="1:28" ht="15.75">
      <c r="A41" s="140" t="s">
        <v>207</v>
      </c>
      <c r="B41" s="141"/>
      <c r="C41" s="141"/>
      <c r="D41" s="142"/>
      <c r="E41" s="47"/>
      <c r="F41" s="48"/>
      <c r="G41" s="47"/>
      <c r="H41" s="49"/>
      <c r="I41" s="47"/>
      <c r="J41" s="47"/>
      <c r="K41" s="50"/>
      <c r="L41" s="50"/>
      <c r="M41" s="50"/>
      <c r="N41" s="48"/>
      <c r="O41" s="51">
        <f t="shared" si="14"/>
        <v>0</v>
      </c>
      <c r="P41" s="52">
        <f t="shared" si="15"/>
        <v>0</v>
      </c>
      <c r="Q41" s="53"/>
      <c r="R41" s="53"/>
      <c r="S41" s="53"/>
      <c r="T41" s="54"/>
      <c r="U41" s="54"/>
      <c r="V41" s="54"/>
      <c r="W41" s="54"/>
      <c r="X41" s="54"/>
      <c r="Y41" s="54"/>
      <c r="Z41" s="54"/>
      <c r="AA41" s="70"/>
      <c r="AB41" s="71"/>
    </row>
    <row r="42" spans="1:28">
      <c r="A42" s="44"/>
      <c r="B42" s="72"/>
      <c r="C42" s="46" t="s">
        <v>70</v>
      </c>
      <c r="D42" s="46"/>
      <c r="E42" s="47">
        <v>1</v>
      </c>
      <c r="F42" s="48"/>
      <c r="G42" s="47">
        <v>3</v>
      </c>
      <c r="H42" s="49">
        <f>PRODUCT(E42,G42)</f>
        <v>3</v>
      </c>
      <c r="I42" s="47"/>
      <c r="J42" s="47">
        <v>10</v>
      </c>
      <c r="K42" s="50">
        <f>6.9+2.115+0.135*2</f>
        <v>9.2850000000000001</v>
      </c>
      <c r="L42" s="50"/>
      <c r="M42" s="50"/>
      <c r="N42" s="48" t="s">
        <v>67</v>
      </c>
      <c r="O42" s="51">
        <f t="shared" si="14"/>
        <v>9.5849999999999991</v>
      </c>
      <c r="P42" s="52">
        <f t="shared" si="15"/>
        <v>0</v>
      </c>
      <c r="Q42" s="53">
        <f>IF(I42=6,H42*O42,0)</f>
        <v>0</v>
      </c>
      <c r="R42" s="53">
        <f>IF(I42=8,H42*O42,0)</f>
        <v>0</v>
      </c>
      <c r="S42" s="53">
        <f>IF(I42=10,H42*O42,0)</f>
        <v>0</v>
      </c>
      <c r="T42" s="54">
        <f>IF(J42 =6,H42*O42,0)</f>
        <v>0</v>
      </c>
      <c r="U42" s="54">
        <f>IF(J42 =8,H42*O42,0)</f>
        <v>0</v>
      </c>
      <c r="V42" s="54">
        <f>IF(J42 =10,H42*O42,0)</f>
        <v>28.754999999999995</v>
      </c>
      <c r="W42" s="54">
        <f>IF(J42 =12,H42*O42,0)</f>
        <v>0</v>
      </c>
      <c r="X42" s="54">
        <f>IF(J42 =14,H42*O42,0)</f>
        <v>0</v>
      </c>
      <c r="Y42" s="54">
        <f>IF(J42 =16,H42*O42,0)</f>
        <v>0</v>
      </c>
      <c r="Z42" s="54">
        <f>IF(J42 =20,H42*O42,0)</f>
        <v>0</v>
      </c>
      <c r="AA42" s="70">
        <f>IF(J42 =25,H42*O42,0)</f>
        <v>0</v>
      </c>
      <c r="AB42" s="71"/>
    </row>
    <row r="43" spans="1:28">
      <c r="A43" s="44"/>
      <c r="B43" s="55"/>
      <c r="C43" s="46" t="s">
        <v>71</v>
      </c>
      <c r="D43" s="46"/>
      <c r="E43" s="47">
        <v>1</v>
      </c>
      <c r="F43" s="48"/>
      <c r="G43" s="47">
        <v>3</v>
      </c>
      <c r="H43" s="49">
        <f>PRODUCT(E43,G43)</f>
        <v>3</v>
      </c>
      <c r="I43" s="47"/>
      <c r="J43" s="47">
        <v>10</v>
      </c>
      <c r="K43" s="50">
        <f>+K42</f>
        <v>9.2850000000000001</v>
      </c>
      <c r="L43" s="50"/>
      <c r="M43" s="50"/>
      <c r="N43" s="48" t="s">
        <v>67</v>
      </c>
      <c r="O43" s="51">
        <f t="shared" si="14"/>
        <v>9.5849999999999991</v>
      </c>
      <c r="P43" s="52">
        <f t="shared" si="15"/>
        <v>0</v>
      </c>
      <c r="Q43" s="53">
        <f>IF(I43=6,H43*O43,0)</f>
        <v>0</v>
      </c>
      <c r="R43" s="53">
        <f>IF(I43=8,H43*O43,0)</f>
        <v>0</v>
      </c>
      <c r="S43" s="53">
        <f>IF(I43=10,H43*O43,0)</f>
        <v>0</v>
      </c>
      <c r="T43" s="54">
        <f>IF(J43 =6,H43*O43,0)</f>
        <v>0</v>
      </c>
      <c r="U43" s="54">
        <f>IF(J43 =8,H43*O43,0)</f>
        <v>0</v>
      </c>
      <c r="V43" s="54">
        <f>IF(J43 =10,H43*O43,0)</f>
        <v>28.754999999999995</v>
      </c>
      <c r="W43" s="54">
        <f>IF(J43 =12,H43*O43,0)</f>
        <v>0</v>
      </c>
      <c r="X43" s="54">
        <f>IF(J43 =14,H43*O43,0)</f>
        <v>0</v>
      </c>
      <c r="Y43" s="54">
        <f>IF(J43 =16,H43*O43,0)</f>
        <v>0</v>
      </c>
      <c r="Z43" s="54">
        <f>IF(J43 =20,H43*O43,0)</f>
        <v>0</v>
      </c>
      <c r="AA43" s="70">
        <f>IF(J43 =25,H43*O43,0)</f>
        <v>0</v>
      </c>
      <c r="AB43" s="71"/>
    </row>
    <row r="44" spans="1:28">
      <c r="A44" s="44"/>
      <c r="B44" s="55"/>
      <c r="C44" s="46" t="s">
        <v>65</v>
      </c>
      <c r="D44" s="46"/>
      <c r="E44" s="47">
        <v>1</v>
      </c>
      <c r="F44" s="48"/>
      <c r="G44" s="47">
        <f>((K42-2*0.03)/0.15)+1</f>
        <v>62.5</v>
      </c>
      <c r="H44" s="49">
        <f>PRODUCT(E44,G44)</f>
        <v>62.5</v>
      </c>
      <c r="I44" s="47"/>
      <c r="J44" s="47">
        <v>6</v>
      </c>
      <c r="K44" s="73"/>
      <c r="L44" s="50">
        <v>0.2</v>
      </c>
      <c r="M44" s="50">
        <v>0.4</v>
      </c>
      <c r="N44" s="48" t="s">
        <v>66</v>
      </c>
      <c r="O44" s="51">
        <f t="shared" si="14"/>
        <v>1.0830000000000002</v>
      </c>
      <c r="P44" s="52">
        <f t="shared" si="15"/>
        <v>0</v>
      </c>
      <c r="Q44" s="53">
        <f>IF(I44=6,H44*O44,0)</f>
        <v>0</v>
      </c>
      <c r="R44" s="53">
        <f>IF(I44=8,H44*O44,0)</f>
        <v>0</v>
      </c>
      <c r="S44" s="53">
        <f>IF(I44=10,H44*O44,0)</f>
        <v>0</v>
      </c>
      <c r="T44" s="54">
        <f>IF(J44 =6,H44*O44,0)</f>
        <v>67.687500000000014</v>
      </c>
      <c r="U44" s="54">
        <f>IF(J44 =8,H44*O44,0)</f>
        <v>0</v>
      </c>
      <c r="V44" s="54">
        <f>IF(J44 =10,H44*O44,0)</f>
        <v>0</v>
      </c>
      <c r="W44" s="54">
        <f>IF(J44 =12,H44*O44,0)</f>
        <v>0</v>
      </c>
      <c r="X44" s="54">
        <f>IF(J44 =14,H44*O44,0)</f>
        <v>0</v>
      </c>
      <c r="Y44" s="54">
        <f>IF(J44 =16,H44*O44,0)</f>
        <v>0</v>
      </c>
      <c r="Z44" s="54">
        <f>IF(J44 =20,H44*O44,0)</f>
        <v>0</v>
      </c>
      <c r="AA44" s="70">
        <f>IF(J44 =25,H44*O44,0)</f>
        <v>0</v>
      </c>
      <c r="AB44" s="71"/>
    </row>
    <row r="45" spans="1:28">
      <c r="A45" s="56"/>
      <c r="B45" s="46"/>
      <c r="C45" s="46" t="s">
        <v>60</v>
      </c>
      <c r="D45" s="46"/>
      <c r="E45" s="47">
        <v>1</v>
      </c>
      <c r="F45" s="48"/>
      <c r="G45" s="47">
        <f>G44</f>
        <v>62.5</v>
      </c>
      <c r="H45" s="49">
        <f>PRODUCT(E45,G45)</f>
        <v>62.5</v>
      </c>
      <c r="I45" s="47"/>
      <c r="J45" s="47">
        <v>6</v>
      </c>
      <c r="K45" s="50"/>
      <c r="L45" s="50"/>
      <c r="M45" s="50">
        <v>0.2</v>
      </c>
      <c r="N45" s="48" t="s">
        <v>68</v>
      </c>
      <c r="O45" s="51">
        <f t="shared" si="14"/>
        <v>0.27200000000000002</v>
      </c>
      <c r="P45" s="52">
        <f t="shared" si="15"/>
        <v>0</v>
      </c>
      <c r="Q45" s="53">
        <f>IF(I45=6,H45*O45,0)</f>
        <v>0</v>
      </c>
      <c r="R45" s="53">
        <f>IF(I45=8,H45*O45,0)</f>
        <v>0</v>
      </c>
      <c r="S45" s="53">
        <f>IF(I45=10,H45*O45,0)</f>
        <v>0</v>
      </c>
      <c r="T45" s="54">
        <f>IF(J45 =6,H45*O45,0)</f>
        <v>17</v>
      </c>
      <c r="U45" s="54">
        <f>IF(J45 =8,H45*O45,0)</f>
        <v>0</v>
      </c>
      <c r="V45" s="54">
        <f>IF(J45 =10,H45*O45,0)</f>
        <v>0</v>
      </c>
      <c r="W45" s="54">
        <f>IF(J45 =12,H45*O45,0)</f>
        <v>0</v>
      </c>
      <c r="X45" s="54">
        <f>IF(J45 =14,H45*O45,0)</f>
        <v>0</v>
      </c>
      <c r="Y45" s="54">
        <f>IF(J45 =16,H45*O45,0)</f>
        <v>0</v>
      </c>
      <c r="Z45" s="54">
        <f>IF(J45 =20,H45*O45,0)</f>
        <v>0</v>
      </c>
      <c r="AA45" s="70">
        <f>IF(J45 =25,H45*O45,0)</f>
        <v>0</v>
      </c>
      <c r="AB45" s="71"/>
    </row>
    <row r="46" spans="1:28" ht="15.75">
      <c r="A46" s="140" t="s">
        <v>208</v>
      </c>
      <c r="B46" s="141"/>
      <c r="C46" s="141"/>
      <c r="D46" s="142"/>
      <c r="E46" s="47"/>
      <c r="F46" s="48"/>
      <c r="G46" s="47"/>
      <c r="H46" s="49"/>
      <c r="I46" s="47"/>
      <c r="J46" s="47"/>
      <c r="K46" s="50"/>
      <c r="L46" s="50"/>
      <c r="M46" s="50"/>
      <c r="N46" s="48"/>
      <c r="O46" s="51">
        <f>IF(OR(N46="Sm",N46="PtS",N46="PtR",N46="Pt"),P46,IF(AND(N46="C",K46&gt;0),K46+18*MAX(I46,J46)*0.001-0.06,IF(AND(N46="2C",K46&gt;0),K46+36*MAX(I46,J46)*0.001-0.06,IF(AND(N46="Cd",L46&gt;0,M46&gt;0),2*(L46+M46+10.25*MAX(I46,J46)*0.001-0.12),IF(AND(N46="Ep",M46&gt;0),M46+22*MAX(I46,J46)*0.001-0.06,IF(AND(N46="Et",M46&gt;0),2*(M46+12.25*MAX(I46,J46)*0.001-0.06),P46))))))</f>
        <v>0</v>
      </c>
      <c r="P46" s="52">
        <f>IF(AND(N46="Sm",K46&gt;0),K46+2*(17*MAX(I46,J46)*0.001)-0.06,IF(AND(N46="PtS",M46&gt;0),M46+35*MAX(I46,J46)*0.001+60*MAX(I46,J46)*0.001-0.05,IF(AND(N46="PtR",M46&gt;0),M46+60*MAX(I46,J46)*0.001,IF(AND(N46="Pt",M46&gt;0),M46+15*MAX(I46,J46)*0.001,IF(OR(N46="C",N46="2C",N46="Cd",N46="Ep",N46="Et",N46="Sm",N46="PtS",N46="PtR",N46="Pt"),0,K46)))))</f>
        <v>0</v>
      </c>
      <c r="Q46" s="53"/>
      <c r="R46" s="53"/>
      <c r="S46" s="53"/>
      <c r="T46" s="54"/>
      <c r="U46" s="54"/>
      <c r="V46" s="54"/>
      <c r="W46" s="54"/>
      <c r="X46" s="54"/>
      <c r="Y46" s="54"/>
      <c r="Z46" s="54"/>
      <c r="AA46" s="70"/>
      <c r="AB46" s="71"/>
    </row>
    <row r="47" spans="1:28">
      <c r="A47" s="44"/>
      <c r="B47" s="72"/>
      <c r="C47" s="46" t="s">
        <v>70</v>
      </c>
      <c r="D47" s="46"/>
      <c r="E47" s="47">
        <v>1</v>
      </c>
      <c r="F47" s="48"/>
      <c r="G47" s="47">
        <v>3</v>
      </c>
      <c r="H47" s="49">
        <f>PRODUCT(E47,G47)</f>
        <v>3</v>
      </c>
      <c r="I47" s="47"/>
      <c r="J47" s="47">
        <v>10</v>
      </c>
      <c r="K47" s="50">
        <f>6.9+2.115+0.135*2</f>
        <v>9.2850000000000001</v>
      </c>
      <c r="L47" s="50"/>
      <c r="M47" s="50"/>
      <c r="N47" s="48" t="s">
        <v>67</v>
      </c>
      <c r="O47" s="51">
        <f>IF(OR(N47="Sm",N47="PtS",N47="PtR",N47="Pt"),P47,IF(AND(N47="C",K47&gt;0),K47+18*MAX(I47,J47)*0.001-0.06,IF(AND(N47="2C",K47&gt;0),K47+36*MAX(I47,J47)*0.001-0.06,IF(AND(N47="Cd",L47&gt;0,M47&gt;0),2*(L47+M47+10.25*MAX(I47,J47)*0.001-0.12),IF(AND(N47="Ep",M47&gt;0),M47+22*MAX(I47,J47)*0.001-0.06,IF(AND(N47="Et",M47&gt;0),2*(M47+12.25*MAX(I47,J47)*0.001-0.06),P47))))))</f>
        <v>9.5849999999999991</v>
      </c>
      <c r="P47" s="52">
        <f>IF(AND(N47="Sm",K47&gt;0),K47+2*(17*MAX(I47,J47)*0.001)-0.06,IF(AND(N47="PtS",M47&gt;0),M47+35*MAX(I47,J47)*0.001+60*MAX(I47,J47)*0.001-0.05,IF(AND(N47="PtR",M47&gt;0),M47+60*MAX(I47,J47)*0.001,IF(AND(N47="Pt",M47&gt;0),M47+15*MAX(I47,J47)*0.001,IF(OR(N47="C",N47="2C",N47="Cd",N47="Ep",N47="Et",N47="Sm",N47="PtS",N47="PtR",N47="Pt"),0,K47)))))</f>
        <v>0</v>
      </c>
      <c r="Q47" s="53">
        <f>IF(I47=6,H47*O47,0)</f>
        <v>0</v>
      </c>
      <c r="R47" s="53">
        <f>IF(I47=8,H47*O47,0)</f>
        <v>0</v>
      </c>
      <c r="S47" s="53">
        <f>IF(I47=10,H47*O47,0)</f>
        <v>0</v>
      </c>
      <c r="T47" s="54">
        <f>IF(J47 =6,H47*O47,0)</f>
        <v>0</v>
      </c>
      <c r="U47" s="54">
        <f>IF(J47 =8,H47*O47,0)</f>
        <v>0</v>
      </c>
      <c r="V47" s="54">
        <f>IF(J47 =10,H47*O47,0)</f>
        <v>28.754999999999995</v>
      </c>
      <c r="W47" s="54">
        <f>IF(J47 =12,H47*O47,0)</f>
        <v>0</v>
      </c>
      <c r="X47" s="54">
        <f>IF(J47 =14,H47*O47,0)</f>
        <v>0</v>
      </c>
      <c r="Y47" s="54">
        <f>IF(J47 =16,H47*O47,0)</f>
        <v>0</v>
      </c>
      <c r="Z47" s="54">
        <f>IF(J47 =20,H47*O47,0)</f>
        <v>0</v>
      </c>
      <c r="AA47" s="70">
        <f>IF(J47 =25,H47*O47,0)</f>
        <v>0</v>
      </c>
      <c r="AB47" s="71"/>
    </row>
    <row r="48" spans="1:28">
      <c r="A48" s="44"/>
      <c r="B48" s="55"/>
      <c r="C48" s="46" t="s">
        <v>71</v>
      </c>
      <c r="D48" s="46"/>
      <c r="E48" s="47">
        <v>1</v>
      </c>
      <c r="F48" s="48"/>
      <c r="G48" s="47">
        <v>3</v>
      </c>
      <c r="H48" s="49">
        <f>PRODUCT(E48,G48)</f>
        <v>3</v>
      </c>
      <c r="I48" s="47"/>
      <c r="J48" s="47">
        <v>10</v>
      </c>
      <c r="K48" s="50">
        <f>+K47</f>
        <v>9.2850000000000001</v>
      </c>
      <c r="L48" s="50"/>
      <c r="M48" s="50"/>
      <c r="N48" s="48" t="s">
        <v>67</v>
      </c>
      <c r="O48" s="51">
        <f>IF(OR(N48="Sm",N48="PtS",N48="PtR",N48="Pt"),P48,IF(AND(N48="C",K48&gt;0),K48+18*MAX(I48,J48)*0.001-0.06,IF(AND(N48="2C",K48&gt;0),K48+36*MAX(I48,J48)*0.001-0.06,IF(AND(N48="Cd",L48&gt;0,M48&gt;0),2*(L48+M48+10.25*MAX(I48,J48)*0.001-0.12),IF(AND(N48="Ep",M48&gt;0),M48+22*MAX(I48,J48)*0.001-0.06,IF(AND(N48="Et",M48&gt;0),2*(M48+12.25*MAX(I48,J48)*0.001-0.06),P48))))))</f>
        <v>9.5849999999999991</v>
      </c>
      <c r="P48" s="52">
        <f>IF(AND(N48="Sm",K48&gt;0),K48+2*(17*MAX(I48,J48)*0.001)-0.06,IF(AND(N48="PtS",M48&gt;0),M48+35*MAX(I48,J48)*0.001+60*MAX(I48,J48)*0.001-0.05,IF(AND(N48="PtR",M48&gt;0),M48+60*MAX(I48,J48)*0.001,IF(AND(N48="Pt",M48&gt;0),M48+15*MAX(I48,J48)*0.001,IF(OR(N48="C",N48="2C",N48="Cd",N48="Ep",N48="Et",N48="Sm",N48="PtS",N48="PtR",N48="Pt"),0,K48)))))</f>
        <v>0</v>
      </c>
      <c r="Q48" s="53">
        <f>IF(I48=6,H48*O48,0)</f>
        <v>0</v>
      </c>
      <c r="R48" s="53">
        <f>IF(I48=8,H48*O48,0)</f>
        <v>0</v>
      </c>
      <c r="S48" s="53">
        <f>IF(I48=10,H48*O48,0)</f>
        <v>0</v>
      </c>
      <c r="T48" s="54">
        <f>IF(J48 =6,H48*O48,0)</f>
        <v>0</v>
      </c>
      <c r="U48" s="54">
        <f>IF(J48 =8,H48*O48,0)</f>
        <v>0</v>
      </c>
      <c r="V48" s="54">
        <f>IF(J48 =10,H48*O48,0)</f>
        <v>28.754999999999995</v>
      </c>
      <c r="W48" s="54">
        <f>IF(J48 =12,H48*O48,0)</f>
        <v>0</v>
      </c>
      <c r="X48" s="54">
        <f>IF(J48 =14,H48*O48,0)</f>
        <v>0</v>
      </c>
      <c r="Y48" s="54">
        <f>IF(J48 =16,H48*O48,0)</f>
        <v>0</v>
      </c>
      <c r="Z48" s="54">
        <f>IF(J48 =20,H48*O48,0)</f>
        <v>0</v>
      </c>
      <c r="AA48" s="70">
        <f>IF(J48 =25,H48*O48,0)</f>
        <v>0</v>
      </c>
      <c r="AB48" s="71"/>
    </row>
    <row r="49" spans="1:28">
      <c r="A49" s="44"/>
      <c r="B49" s="55"/>
      <c r="C49" s="46" t="s">
        <v>65</v>
      </c>
      <c r="D49" s="46"/>
      <c r="E49" s="47">
        <v>1</v>
      </c>
      <c r="F49" s="48"/>
      <c r="G49" s="47">
        <f>((K47-2*0.03)/0.15)+1</f>
        <v>62.5</v>
      </c>
      <c r="H49" s="49">
        <f>PRODUCT(E49,G49)</f>
        <v>62.5</v>
      </c>
      <c r="I49" s="47"/>
      <c r="J49" s="47">
        <v>6</v>
      </c>
      <c r="K49" s="73"/>
      <c r="L49" s="50">
        <v>0.2</v>
      </c>
      <c r="M49" s="50">
        <v>0.4</v>
      </c>
      <c r="N49" s="48" t="s">
        <v>66</v>
      </c>
      <c r="O49" s="51">
        <f>IF(OR(N49="Sm",N49="PtS",N49="PtR",N49="Pt"),P49,IF(AND(N49="C",K49&gt;0),K49+18*MAX(I49,J49)*0.001-0.06,IF(AND(N49="2C",K49&gt;0),K49+36*MAX(I49,J49)*0.001-0.06,IF(AND(N49="Cd",L49&gt;0,M49&gt;0),2*(L49+M49+10.25*MAX(I49,J49)*0.001-0.12),IF(AND(N49="Ep",M49&gt;0),M49+22*MAX(I49,J49)*0.001-0.06,IF(AND(N49="Et",M49&gt;0),2*(M49+12.25*MAX(I49,J49)*0.001-0.06),P49))))))</f>
        <v>1.0830000000000002</v>
      </c>
      <c r="P49" s="52">
        <f>IF(AND(N49="Sm",K49&gt;0),K49+2*(17*MAX(I49,J49)*0.001)-0.06,IF(AND(N49="PtS",M49&gt;0),M49+35*MAX(I49,J49)*0.001+60*MAX(I49,J49)*0.001-0.05,IF(AND(N49="PtR",M49&gt;0),M49+60*MAX(I49,J49)*0.001,IF(AND(N49="Pt",M49&gt;0),M49+15*MAX(I49,J49)*0.001,IF(OR(N49="C",N49="2C",N49="Cd",N49="Ep",N49="Et",N49="Sm",N49="PtS",N49="PtR",N49="Pt"),0,K49)))))</f>
        <v>0</v>
      </c>
      <c r="Q49" s="53">
        <f>IF(I49=6,H49*O49,0)</f>
        <v>0</v>
      </c>
      <c r="R49" s="53">
        <f>IF(I49=8,H49*O49,0)</f>
        <v>0</v>
      </c>
      <c r="S49" s="53">
        <f>IF(I49=10,H49*O49,0)</f>
        <v>0</v>
      </c>
      <c r="T49" s="54">
        <f>IF(J49 =6,H49*O49,0)</f>
        <v>67.687500000000014</v>
      </c>
      <c r="U49" s="54">
        <f>IF(J49 =8,H49*O49,0)</f>
        <v>0</v>
      </c>
      <c r="V49" s="54">
        <f>IF(J49 =10,H49*O49,0)</f>
        <v>0</v>
      </c>
      <c r="W49" s="54">
        <f>IF(J49 =12,H49*O49,0)</f>
        <v>0</v>
      </c>
      <c r="X49" s="54">
        <f>IF(J49 =14,H49*O49,0)</f>
        <v>0</v>
      </c>
      <c r="Y49" s="54">
        <f>IF(J49 =16,H49*O49,0)</f>
        <v>0</v>
      </c>
      <c r="Z49" s="54">
        <f>IF(J49 =20,H49*O49,0)</f>
        <v>0</v>
      </c>
      <c r="AA49" s="70">
        <f>IF(J49 =25,H49*O49,0)</f>
        <v>0</v>
      </c>
      <c r="AB49" s="71"/>
    </row>
    <row r="50" spans="1:28">
      <c r="A50" s="56"/>
      <c r="B50" s="46"/>
      <c r="C50" s="46" t="s">
        <v>60</v>
      </c>
      <c r="D50" s="46"/>
      <c r="E50" s="47">
        <v>1</v>
      </c>
      <c r="F50" s="48"/>
      <c r="G50" s="47">
        <f>G49</f>
        <v>62.5</v>
      </c>
      <c r="H50" s="49">
        <f>PRODUCT(E50,G50)</f>
        <v>62.5</v>
      </c>
      <c r="I50" s="47"/>
      <c r="J50" s="47">
        <v>6</v>
      </c>
      <c r="K50" s="50"/>
      <c r="L50" s="50"/>
      <c r="M50" s="50">
        <v>0.2</v>
      </c>
      <c r="N50" s="48" t="s">
        <v>68</v>
      </c>
      <c r="O50" s="51">
        <f>IF(OR(N50="Sm",N50="PtS",N50="PtR",N50="Pt"),P50,IF(AND(N50="C",K50&gt;0),K50+18*MAX(I50,J50)*0.001-0.06,IF(AND(N50="2C",K50&gt;0),K50+36*MAX(I50,J50)*0.001-0.06,IF(AND(N50="Cd",L50&gt;0,M50&gt;0),2*(L50+M50+10.25*MAX(I50,J50)*0.001-0.12),IF(AND(N50="Ep",M50&gt;0),M50+22*MAX(I50,J50)*0.001-0.06,IF(AND(N50="Et",M50&gt;0),2*(M50+12.25*MAX(I50,J50)*0.001-0.06),P50))))))</f>
        <v>0.27200000000000002</v>
      </c>
      <c r="P50" s="52">
        <f>IF(AND(N50="Sm",K50&gt;0),K50+2*(17*MAX(I50,J50)*0.001)-0.06,IF(AND(N50="PtS",M50&gt;0),M50+35*MAX(I50,J50)*0.001+60*MAX(I50,J50)*0.001-0.05,IF(AND(N50="PtR",M50&gt;0),M50+60*MAX(I50,J50)*0.001,IF(AND(N50="Pt",M50&gt;0),M50+15*MAX(I50,J50)*0.001,IF(OR(N50="C",N50="2C",N50="Cd",N50="Ep",N50="Et",N50="Sm",N50="PtS",N50="PtR",N50="Pt"),0,K50)))))</f>
        <v>0</v>
      </c>
      <c r="Q50" s="53">
        <f>IF(I50=6,H50*O50,0)</f>
        <v>0</v>
      </c>
      <c r="R50" s="53">
        <f>IF(I50=8,H50*O50,0)</f>
        <v>0</v>
      </c>
      <c r="S50" s="53">
        <f>IF(I50=10,H50*O50,0)</f>
        <v>0</v>
      </c>
      <c r="T50" s="54">
        <f>IF(J50 =6,H50*O50,0)</f>
        <v>17</v>
      </c>
      <c r="U50" s="54">
        <f>IF(J50 =8,H50*O50,0)</f>
        <v>0</v>
      </c>
      <c r="V50" s="54">
        <f>IF(J50 =10,H50*O50,0)</f>
        <v>0</v>
      </c>
      <c r="W50" s="54">
        <f>IF(J50 =12,H50*O50,0)</f>
        <v>0</v>
      </c>
      <c r="X50" s="54">
        <f>IF(J50 =14,H50*O50,0)</f>
        <v>0</v>
      </c>
      <c r="Y50" s="54">
        <f>IF(J50 =16,H50*O50,0)</f>
        <v>0</v>
      </c>
      <c r="Z50" s="54">
        <f>IF(J50 =20,H50*O50,0)</f>
        <v>0</v>
      </c>
      <c r="AA50" s="70">
        <f>IF(J50 =25,H50*O50,0)</f>
        <v>0</v>
      </c>
      <c r="AB50" s="71"/>
    </row>
    <row r="51" spans="1:28">
      <c r="A51" s="56"/>
      <c r="B51" s="46"/>
      <c r="C51" s="46"/>
      <c r="D51" s="46"/>
      <c r="E51" s="47"/>
      <c r="F51" s="48"/>
      <c r="G51" s="47"/>
      <c r="H51" s="49"/>
      <c r="I51" s="47"/>
      <c r="J51" s="47"/>
      <c r="K51" s="50"/>
      <c r="L51" s="50"/>
      <c r="M51" s="50"/>
      <c r="N51" s="48"/>
      <c r="O51" s="51"/>
      <c r="P51" s="52"/>
      <c r="Q51" s="53"/>
      <c r="R51" s="53"/>
      <c r="S51" s="53"/>
      <c r="T51" s="54"/>
      <c r="U51" s="54"/>
      <c r="V51" s="54"/>
      <c r="W51" s="54"/>
      <c r="X51" s="54"/>
      <c r="Y51" s="54"/>
      <c r="Z51" s="54"/>
      <c r="AA51" s="70"/>
      <c r="AB51" s="71"/>
    </row>
    <row r="52" spans="1:28">
      <c r="A52" s="33"/>
      <c r="B52" s="34" t="s">
        <v>8</v>
      </c>
      <c r="C52" s="34"/>
      <c r="D52" s="35"/>
      <c r="E52" s="36"/>
      <c r="F52" s="37"/>
      <c r="G52" s="36"/>
      <c r="H52" s="38"/>
      <c r="I52" s="36"/>
      <c r="J52" s="36"/>
      <c r="K52" s="39"/>
      <c r="L52" s="39"/>
      <c r="M52" s="39"/>
      <c r="N52" s="37"/>
      <c r="O52" s="40"/>
      <c r="P52" s="41"/>
      <c r="Q52" s="42"/>
      <c r="R52" s="42"/>
      <c r="S52" s="42"/>
      <c r="T52" s="43"/>
      <c r="U52" s="43"/>
      <c r="V52" s="43"/>
      <c r="W52" s="43"/>
      <c r="X52" s="43"/>
      <c r="Y52" s="43"/>
      <c r="Z52" s="43"/>
      <c r="AA52" s="43"/>
    </row>
    <row r="53" spans="1:28" ht="15" customHeight="1">
      <c r="A53" s="140"/>
      <c r="B53" s="141"/>
      <c r="C53" s="141"/>
      <c r="D53" s="142"/>
      <c r="E53" s="47"/>
      <c r="F53" s="48"/>
      <c r="G53" s="47"/>
      <c r="H53" s="49">
        <f>PRODUCT(E53,G53)</f>
        <v>0</v>
      </c>
      <c r="I53" s="47"/>
      <c r="J53" s="47"/>
      <c r="K53" s="50"/>
      <c r="L53" s="50"/>
      <c r="M53" s="50"/>
      <c r="N53" s="48"/>
      <c r="O53" s="51">
        <f>IF(OR(N53="Sm",N53="PtS",N53="PtR",N53="Pt"),P53,IF(AND(N53="C",K53&gt;0),K53+18*MAX(I53,J53)*0.001-0.06,IF(AND(N53="2C",K53&gt;0),K53+36*MAX(I53,J53)*0.001-0.06,IF(AND(N53="Cd",L53&gt;0,M53&gt;0),2*(L53+M53+10.25*MAX(I53,J53)*0.001-0.12),IF(AND(N53="Ep",M53&gt;0),M53+22*MAX(I53,J53)*0.001-0.06,IF(AND(N53="Et",M53&gt;0),2*(M53+12.25*MAX(I53,J53)*0.001-0.06),P53))))))</f>
        <v>0</v>
      </c>
      <c r="P53" s="52">
        <f>IF(AND(N53="Sm",K53&gt;0),K53+2*(17*MAX(I53,J53)*0.001)-0.06,IF(AND(N53="PtS",M53&gt;0),M53+35*MAX(I53,J53)*0.001+60*MAX(I53,J53)*0.001-0.05,IF(AND(N53="PtR",M53&gt;0),M53+60*MAX(I53,J53)*0.001,IF(AND(N53="Pt",M53&gt;0),M53+15*MAX(I53,J53)*0.001,IF(OR(N53="C",N53="2C",N53="Cd",N53="Ep",N53="Et",N53="Sm",N53="PtS",N53="PtR",N53="Pt"),0,K53)))))</f>
        <v>0</v>
      </c>
      <c r="Q53" s="53">
        <f t="shared" ref="Q53:Q63" si="16">IF(I53=6,H53*O53,0)</f>
        <v>0</v>
      </c>
      <c r="R53" s="53">
        <f t="shared" ref="R53:R63" si="17">IF(I53=8,H53*O53,0)</f>
        <v>0</v>
      </c>
      <c r="S53" s="53">
        <f t="shared" ref="S53:S63" si="18">IF(I53=10,H53*O53,0)</f>
        <v>0</v>
      </c>
      <c r="T53" s="54">
        <f t="shared" ref="T53:T63" si="19">IF(J53 =6,H53*O53,0)</f>
        <v>0</v>
      </c>
      <c r="U53" s="54">
        <f t="shared" ref="U53:U63" si="20">IF(J53 =8,H53*O53,0)</f>
        <v>0</v>
      </c>
      <c r="V53" s="54">
        <f t="shared" ref="V53:V63" si="21">IF(J53 =10,H53*O53,0)</f>
        <v>0</v>
      </c>
      <c r="W53" s="54">
        <f t="shared" ref="W53:W63" si="22">IF(J53 =12,H53*O53,0)</f>
        <v>0</v>
      </c>
      <c r="X53" s="54">
        <f t="shared" ref="X53:X63" si="23">IF(J53 =14,H53*O53,0)</f>
        <v>0</v>
      </c>
      <c r="Y53" s="54">
        <f t="shared" ref="Y53:Y63" si="24">IF(J53 =16,H53*O53,0)</f>
        <v>0</v>
      </c>
      <c r="Z53" s="54">
        <f t="shared" ref="Z53:Z63" si="25">IF(J53 =20,H53*O53,0)</f>
        <v>0</v>
      </c>
      <c r="AA53" s="54">
        <f t="shared" ref="AA53:AA63" si="26">IF(J53 =25,H53*O53,0)</f>
        <v>0</v>
      </c>
    </row>
    <row r="54" spans="1:28" ht="15.75">
      <c r="A54" s="140" t="s">
        <v>210</v>
      </c>
      <c r="B54" s="141"/>
      <c r="C54" s="141"/>
      <c r="D54" s="142"/>
      <c r="E54" s="47"/>
      <c r="F54" s="48"/>
      <c r="G54" s="47"/>
      <c r="H54" s="49"/>
      <c r="I54" s="47"/>
      <c r="J54" s="47"/>
      <c r="K54" s="50"/>
      <c r="L54" s="50"/>
      <c r="M54" s="50"/>
      <c r="N54" s="48"/>
      <c r="O54" s="51">
        <f>IF(OR(N54="Sm",N54="PtS",N54="PtR",N54="Pt"),P54,IF(AND(N54="C",K54&gt;0),K54+15*MAX(I54,J54)*0.001-0.06,IF(AND(N54="2C",K54&gt;0),K54+30*MAX(I54,J54)*0.001-0.06,IF(AND(N54="Cd",L54&gt;0,M54&gt;0),2*(L54+M54+10*MAX(I54,J54)*0.001-0.12),IF(AND(N54="Ep",M54&gt;0),M54+20*MAX(I54,J54)*0.001-0.06,IF(AND(N54="Et",M54&gt;0),2*(M54+10*MAX(I54,J54)*0.001-0.06),P54))))))</f>
        <v>0</v>
      </c>
      <c r="P54" s="52">
        <f>IF(AND(N54="Sm",K54&gt;0),K54+2*(15*MAX(I54,J54)*0.001)-0.06,IF(AND(N54="PtS",M54&gt;0),M54+30*MAX(I54,J54)*0.001+60*MAX(I54,J54)*0.001-0.05,IF(AND(N54="PtR",M54&gt;0),M54+60*MAX(I54,J54)*0.001,IF(AND(N54="Pt",M54&gt;0),M54+15*MAX(I54,J54)*0.001,IF(OR(N54="C",N54="2C",N54="Cd",N54="Ep",N54="Et",N54="Sm",N54="PtS",N54="PtR",N54="Pt"),0,K54)))))</f>
        <v>0</v>
      </c>
      <c r="Q54" s="53">
        <f t="shared" si="16"/>
        <v>0</v>
      </c>
      <c r="R54" s="53">
        <f t="shared" si="17"/>
        <v>0</v>
      </c>
      <c r="S54" s="53">
        <f t="shared" si="18"/>
        <v>0</v>
      </c>
      <c r="T54" s="54">
        <f t="shared" si="19"/>
        <v>0</v>
      </c>
      <c r="U54" s="54">
        <f t="shared" si="20"/>
        <v>0</v>
      </c>
      <c r="V54" s="54">
        <f t="shared" si="21"/>
        <v>0</v>
      </c>
      <c r="W54" s="54">
        <f t="shared" si="22"/>
        <v>0</v>
      </c>
      <c r="X54" s="54">
        <f t="shared" si="23"/>
        <v>0</v>
      </c>
      <c r="Y54" s="54">
        <f t="shared" si="24"/>
        <v>0</v>
      </c>
      <c r="Z54" s="54">
        <f t="shared" si="25"/>
        <v>0</v>
      </c>
      <c r="AA54" s="70">
        <f t="shared" si="26"/>
        <v>0</v>
      </c>
    </row>
    <row r="55" spans="1:28">
      <c r="A55" s="44"/>
      <c r="B55" s="72"/>
      <c r="C55" s="46" t="s">
        <v>70</v>
      </c>
      <c r="D55" s="46"/>
      <c r="E55" s="47">
        <v>1</v>
      </c>
      <c r="F55" s="48"/>
      <c r="G55" s="47">
        <v>3</v>
      </c>
      <c r="H55" s="49">
        <f>PRODUCT(E55,G55)</f>
        <v>3</v>
      </c>
      <c r="I55" s="47"/>
      <c r="J55" s="47">
        <v>12</v>
      </c>
      <c r="K55" s="50">
        <f>4.45+0.135+60*0.012</f>
        <v>5.3049999999999997</v>
      </c>
      <c r="L55" s="50"/>
      <c r="M55" s="50"/>
      <c r="N55" s="48" t="s">
        <v>69</v>
      </c>
      <c r="O55" s="51">
        <f>IF(OR(N55="Sm",N55="PtS",N55="PtR",N55="Pt"),P55,IF(AND(N55="C",K55&gt;0),K55+18*MAX(I55,J55)*0.001-0.06,IF(AND(N55="2C",K55&gt;0),K55+36*MAX(I55,J55)*0.001-0.06,IF(AND(N55="Cd",L55&gt;0,M55&gt;0),2*(L55+M55+10.25*MAX(I55,J55)*0.001-0.12),IF(AND(N55="Ep",M55&gt;0),M55+22*MAX(I55,J55)*0.001-0.06,IF(AND(N55="Et",M55&gt;0),2*(M55+12.25*MAX(I55,J55)*0.001-0.06),P55))))))</f>
        <v>5.4610000000000003</v>
      </c>
      <c r="P55" s="52">
        <f>IF(AND(N55="Sm",K55&gt;0),K55+2*(17*MAX(I55,J55)*0.001)-0.06,IF(AND(N55="PtS",M55&gt;0),M55+35*MAX(I55,J55)*0.001+60*MAX(I55,J55)*0.001-0.05,IF(AND(N55="PtR",M55&gt;0),M55+60*MAX(I55,J55)*0.001,IF(AND(N55="Pt",M55&gt;0),M55+15*MAX(I55,J55)*0.001,IF(OR(N55="C",N55="2C",N55="Cd",N55="Ep",N55="Et",N55="Sm",N55="PtS",N55="PtR",N55="Pt"),0,K55)))))</f>
        <v>0</v>
      </c>
      <c r="Q55" s="53">
        <f t="shared" si="16"/>
        <v>0</v>
      </c>
      <c r="R55" s="53">
        <f t="shared" si="17"/>
        <v>0</v>
      </c>
      <c r="S55" s="53">
        <f t="shared" si="18"/>
        <v>0</v>
      </c>
      <c r="T55" s="54">
        <f t="shared" si="19"/>
        <v>0</v>
      </c>
      <c r="U55" s="54">
        <f t="shared" si="20"/>
        <v>0</v>
      </c>
      <c r="V55" s="54">
        <f t="shared" si="21"/>
        <v>0</v>
      </c>
      <c r="W55" s="54">
        <f t="shared" si="22"/>
        <v>16.383000000000003</v>
      </c>
      <c r="X55" s="54">
        <f t="shared" si="23"/>
        <v>0</v>
      </c>
      <c r="Y55" s="54">
        <f t="shared" si="24"/>
        <v>0</v>
      </c>
      <c r="Z55" s="54">
        <f t="shared" si="25"/>
        <v>0</v>
      </c>
      <c r="AA55" s="70">
        <f t="shared" si="26"/>
        <v>0</v>
      </c>
      <c r="AB55" s="74"/>
    </row>
    <row r="56" spans="1:28">
      <c r="A56" s="44"/>
      <c r="B56" s="55"/>
      <c r="C56" s="46" t="s">
        <v>71</v>
      </c>
      <c r="D56" s="46"/>
      <c r="E56" s="47">
        <v>1</v>
      </c>
      <c r="F56" s="48"/>
      <c r="G56" s="47">
        <v>3</v>
      </c>
      <c r="H56" s="49">
        <f>PRODUCT(E56,G56)</f>
        <v>3</v>
      </c>
      <c r="I56" s="47"/>
      <c r="J56" s="47">
        <v>12</v>
      </c>
      <c r="K56" s="50">
        <f>+K55</f>
        <v>5.3049999999999997</v>
      </c>
      <c r="L56" s="50"/>
      <c r="M56" s="50"/>
      <c r="N56" s="48" t="s">
        <v>69</v>
      </c>
      <c r="O56" s="51">
        <f>IF(OR(N56="Sm",N56="PtS",N56="PtR",N56="Pt"),P56,IF(AND(N56="C",K56&gt;0),K56+18*MAX(I56,J56)*0.001-0.06,IF(AND(N56="2C",K56&gt;0),K56+36*MAX(I56,J56)*0.001-0.06,IF(AND(N56="Cd",L56&gt;0,M56&gt;0),2*(L56+M56+10.25*MAX(I56,J56)*0.001-0.12),IF(AND(N56="Ep",M56&gt;0),M56+22*MAX(I56,J56)*0.001-0.06,IF(AND(N56="Et",M56&gt;0),2*(M56+12.25*MAX(I56,J56)*0.001-0.06),P56))))))</f>
        <v>5.4610000000000003</v>
      </c>
      <c r="P56" s="52">
        <f>IF(AND(N56="Sm",K56&gt;0),K56+2*(17*MAX(I56,J56)*0.001)-0.06,IF(AND(N56="PtS",M56&gt;0),M56+35*MAX(I56,J56)*0.001+60*MAX(I56,J56)*0.001-0.05,IF(AND(N56="PtR",M56&gt;0),M56+60*MAX(I56,J56)*0.001,IF(AND(N56="Pt",M56&gt;0),M56+15*MAX(I56,J56)*0.001,IF(OR(N56="C",N56="2C",N56="Cd",N56="Ep",N56="Et",N56="Sm",N56="PtS",N56="PtR",N56="Pt"),0,K56)))))</f>
        <v>0</v>
      </c>
      <c r="Q56" s="53">
        <f t="shared" si="16"/>
        <v>0</v>
      </c>
      <c r="R56" s="53">
        <f t="shared" si="17"/>
        <v>0</v>
      </c>
      <c r="S56" s="53">
        <f t="shared" si="18"/>
        <v>0</v>
      </c>
      <c r="T56" s="54">
        <f t="shared" si="19"/>
        <v>0</v>
      </c>
      <c r="U56" s="54">
        <f t="shared" si="20"/>
        <v>0</v>
      </c>
      <c r="V56" s="54">
        <f t="shared" si="21"/>
        <v>0</v>
      </c>
      <c r="W56" s="54">
        <f t="shared" si="22"/>
        <v>16.383000000000003</v>
      </c>
      <c r="X56" s="54">
        <f t="shared" si="23"/>
        <v>0</v>
      </c>
      <c r="Y56" s="54">
        <f t="shared" si="24"/>
        <v>0</v>
      </c>
      <c r="Z56" s="54">
        <f t="shared" si="25"/>
        <v>0</v>
      </c>
      <c r="AA56" s="70">
        <f t="shared" si="26"/>
        <v>0</v>
      </c>
      <c r="AB56" s="74"/>
    </row>
    <row r="57" spans="1:28">
      <c r="A57" s="44"/>
      <c r="B57" s="75"/>
      <c r="C57" s="46" t="s">
        <v>65</v>
      </c>
      <c r="D57" s="46"/>
      <c r="E57" s="47">
        <v>1</v>
      </c>
      <c r="F57" s="48"/>
      <c r="G57" s="47">
        <f>2+2*3+2*3+((K55-(2*0.05+2*3*0.11+2*3*0.15))/0.2)+1</f>
        <v>33.224999999999994</v>
      </c>
      <c r="H57" s="49">
        <f>PRODUCT(E57,G57)</f>
        <v>33.224999999999994</v>
      </c>
      <c r="I57" s="47"/>
      <c r="J57" s="47">
        <v>6</v>
      </c>
      <c r="K57" s="73"/>
      <c r="L57" s="50">
        <v>0.2</v>
      </c>
      <c r="M57" s="50">
        <v>0.4</v>
      </c>
      <c r="N57" s="48" t="s">
        <v>66</v>
      </c>
      <c r="O57" s="51">
        <f>IF(OR(N57="Sm",N57="PtS",N57="PtR",N57="Pt"),P57,IF(AND(N57="C",K57&gt;0),K57+18*MAX(I57,J57)*0.001-0.06,IF(AND(N57="2C",K57&gt;0),K57+36*MAX(I57,J57)*0.001-0.06,IF(AND(N57="Cd",L57&gt;0,M57&gt;0),2*(L57+M57+10.25*MAX(I57,J57)*0.001-0.12),IF(AND(N57="Ep",M57&gt;0),M57+22*MAX(I57,J57)*0.001-0.06,IF(AND(N57="Et",M57&gt;0),2*(M57+12.25*MAX(I57,J57)*0.001-0.06),P57))))))</f>
        <v>1.0830000000000002</v>
      </c>
      <c r="P57" s="52">
        <f>IF(AND(N57="Sm",K57&gt;0),K57+2*(17*MAX(I57,J57)*0.001)-0.06,IF(AND(N57="PtS",M57&gt;0),M57+35*MAX(I57,J57)*0.001+60*MAX(I57,J57)*0.001-0.05,IF(AND(N57="PtR",M57&gt;0),M57+60*MAX(I57,J57)*0.001,IF(AND(N57="Pt",M57&gt;0),M57+15*MAX(I57,J57)*0.001,IF(OR(N57="C",N57="2C",N57="Cd",N57="Ep",N57="Et",N57="Sm",N57="PtS",N57="PtR",N57="Pt"),0,K57)))))</f>
        <v>0</v>
      </c>
      <c r="Q57" s="53">
        <f t="shared" si="16"/>
        <v>0</v>
      </c>
      <c r="R57" s="53">
        <f t="shared" si="17"/>
        <v>0</v>
      </c>
      <c r="S57" s="53">
        <f t="shared" si="18"/>
        <v>0</v>
      </c>
      <c r="T57" s="54">
        <f t="shared" si="19"/>
        <v>35.982675</v>
      </c>
      <c r="U57" s="54">
        <f t="shared" si="20"/>
        <v>0</v>
      </c>
      <c r="V57" s="54">
        <f t="shared" si="21"/>
        <v>0</v>
      </c>
      <c r="W57" s="54">
        <f t="shared" si="22"/>
        <v>0</v>
      </c>
      <c r="X57" s="54">
        <f t="shared" si="23"/>
        <v>0</v>
      </c>
      <c r="Y57" s="54">
        <f t="shared" si="24"/>
        <v>0</v>
      </c>
      <c r="Z57" s="54">
        <f t="shared" si="25"/>
        <v>0</v>
      </c>
      <c r="AA57" s="70">
        <f t="shared" si="26"/>
        <v>0</v>
      </c>
      <c r="AB57" s="74"/>
    </row>
    <row r="58" spans="1:28">
      <c r="A58" s="56"/>
      <c r="B58" s="46"/>
      <c r="C58" s="46" t="s">
        <v>60</v>
      </c>
      <c r="D58" s="46"/>
      <c r="E58" s="47">
        <v>1</v>
      </c>
      <c r="F58" s="48"/>
      <c r="G58" s="47">
        <f>+G57</f>
        <v>33.224999999999994</v>
      </c>
      <c r="H58" s="49">
        <f>PRODUCT(E58,G58)</f>
        <v>33.224999999999994</v>
      </c>
      <c r="I58" s="47"/>
      <c r="J58" s="47">
        <v>6</v>
      </c>
      <c r="K58" s="50"/>
      <c r="L58" s="50"/>
      <c r="M58" s="50">
        <v>0.4</v>
      </c>
      <c r="N58" s="48" t="s">
        <v>61</v>
      </c>
      <c r="O58" s="51">
        <f>IF(OR(N58="Sm",N58="PtS",N58="PtR",N58="Pt"),P58,IF(AND(N58="C",K58&gt;0),K58+18*MAX(I58,J58)*0.001-0.06,IF(AND(N58="2C",K58&gt;0),K58+36*MAX(I58,J58)*0.001-0.06,IF(AND(N58="Cd",L58&gt;0,M58&gt;0),2*(L58+M58+10.25*MAX(I58,J58)*0.001-0.12),IF(AND(N58="Ep",M58&gt;0),M58+22*MAX(I58,J58)*0.001-0.06,IF(AND(N58="Et",M58&gt;0),2*(M58+12.25*MAX(I58,J58)*0.001-0.06),P58))))))</f>
        <v>0.47200000000000003</v>
      </c>
      <c r="P58" s="52">
        <f>IF(AND(N58="Sm",K58&gt;0),K58+2*(17*MAX(I58,J58)*0.001)-0.06,IF(AND(N58="PtS",M58&gt;0),M58+35*MAX(I58,J58)*0.001+60*MAX(I58,J58)*0.001-0.05,IF(AND(N58="PtR",M58&gt;0),M58+60*MAX(I58,J58)*0.001,IF(AND(N58="Pt",M58&gt;0),M58+15*MAX(I58,J58)*0.001,IF(OR(N58="C",N58="2C",N58="Cd",N58="Ep",N58="Et",N58="Sm",N58="PtS",N58="PtR",N58="Pt"),0,K58)))))</f>
        <v>0</v>
      </c>
      <c r="Q58" s="53">
        <f t="shared" si="16"/>
        <v>0</v>
      </c>
      <c r="R58" s="53">
        <f t="shared" si="17"/>
        <v>0</v>
      </c>
      <c r="S58" s="53">
        <f t="shared" si="18"/>
        <v>0</v>
      </c>
      <c r="T58" s="54">
        <f t="shared" si="19"/>
        <v>15.682199999999998</v>
      </c>
      <c r="U58" s="54">
        <f t="shared" si="20"/>
        <v>0</v>
      </c>
      <c r="V58" s="54">
        <f t="shared" si="21"/>
        <v>0</v>
      </c>
      <c r="W58" s="54">
        <f t="shared" si="22"/>
        <v>0</v>
      </c>
      <c r="X58" s="54">
        <f t="shared" si="23"/>
        <v>0</v>
      </c>
      <c r="Y58" s="54">
        <f t="shared" si="24"/>
        <v>0</v>
      </c>
      <c r="Z58" s="54">
        <f t="shared" si="25"/>
        <v>0</v>
      </c>
      <c r="AA58" s="70">
        <f t="shared" si="26"/>
        <v>0</v>
      </c>
      <c r="AB58" s="74"/>
    </row>
    <row r="59" spans="1:28" ht="15.75">
      <c r="A59" s="140" t="s">
        <v>211</v>
      </c>
      <c r="B59" s="141"/>
      <c r="C59" s="141"/>
      <c r="D59" s="142"/>
      <c r="E59" s="47"/>
      <c r="F59" s="48"/>
      <c r="G59" s="47"/>
      <c r="H59" s="49"/>
      <c r="I59" s="47"/>
      <c r="J59" s="47"/>
      <c r="K59" s="50"/>
      <c r="L59" s="50"/>
      <c r="M59" s="50"/>
      <c r="N59" s="48"/>
      <c r="O59" s="51">
        <f>IF(OR(N59="Sm",N59="PtS",N59="PtR",N59="Pt"),P59,IF(AND(N59="C",K59&gt;0),K59+15*MAX(I59,J59)*0.001-0.06,IF(AND(N59="2C",K59&gt;0),K59+30*MAX(I59,J59)*0.001-0.06,IF(AND(N59="Cd",L59&gt;0,M59&gt;0),2*(L59+M59+10*MAX(I59,J59)*0.001-0.12),IF(AND(N59="Ep",M59&gt;0),M59+20*MAX(I59,J59)*0.001-0.06,IF(AND(N59="Et",M59&gt;0),2*(M59+10*MAX(I59,J59)*0.001-0.06),P59))))))</f>
        <v>0</v>
      </c>
      <c r="P59" s="52">
        <f>IF(AND(N59="Sm",K59&gt;0),K59+2*(15*MAX(I59,J59)*0.001)-0.06,IF(AND(N59="PtS",M59&gt;0),M59+30*MAX(I59,J59)*0.001+60*MAX(I59,J59)*0.001-0.05,IF(AND(N59="PtR",M59&gt;0),M59+60*MAX(I59,J59)*0.001,IF(AND(N59="Pt",M59&gt;0),M59+15*MAX(I59,J59)*0.001,IF(OR(N59="C",N59="2C",N59="Cd",N59="Ep",N59="Et",N59="Sm",N59="PtS",N59="PtR",N59="Pt"),0,K59)))))</f>
        <v>0</v>
      </c>
      <c r="Q59" s="53">
        <f t="shared" si="16"/>
        <v>0</v>
      </c>
      <c r="R59" s="53">
        <f t="shared" si="17"/>
        <v>0</v>
      </c>
      <c r="S59" s="53">
        <f t="shared" si="18"/>
        <v>0</v>
      </c>
      <c r="T59" s="54">
        <f t="shared" si="19"/>
        <v>0</v>
      </c>
      <c r="U59" s="54">
        <f t="shared" si="20"/>
        <v>0</v>
      </c>
      <c r="V59" s="54">
        <f t="shared" si="21"/>
        <v>0</v>
      </c>
      <c r="W59" s="54">
        <f t="shared" si="22"/>
        <v>0</v>
      </c>
      <c r="X59" s="54">
        <f t="shared" si="23"/>
        <v>0</v>
      </c>
      <c r="Y59" s="54">
        <f t="shared" si="24"/>
        <v>0</v>
      </c>
      <c r="Z59" s="54">
        <f t="shared" si="25"/>
        <v>0</v>
      </c>
      <c r="AA59" s="70">
        <f t="shared" si="26"/>
        <v>0</v>
      </c>
    </row>
    <row r="60" spans="1:28">
      <c r="A60" s="44"/>
      <c r="B60" s="72"/>
      <c r="C60" s="46" t="s">
        <v>70</v>
      </c>
      <c r="D60" s="46"/>
      <c r="E60" s="47">
        <v>1</v>
      </c>
      <c r="F60" s="48"/>
      <c r="G60" s="47">
        <v>3</v>
      </c>
      <c r="H60" s="49">
        <f>PRODUCT(E60,G60)</f>
        <v>3</v>
      </c>
      <c r="I60" s="47"/>
      <c r="J60" s="47">
        <v>12</v>
      </c>
      <c r="K60" s="50">
        <f>4.45+60*0.012</f>
        <v>5.17</v>
      </c>
      <c r="L60" s="50"/>
      <c r="M60" s="50"/>
      <c r="N60" s="48" t="s">
        <v>69</v>
      </c>
      <c r="O60" s="51">
        <f>IF(OR(N60="Sm",N60="PtS",N60="PtR",N60="Pt"),P60,IF(AND(N60="C",K60&gt;0),K60+18*MAX(I60,J60)*0.001-0.06,IF(AND(N60="2C",K60&gt;0),K60+36*MAX(I60,J60)*0.001-0.06,IF(AND(N60="Cd",L60&gt;0,M60&gt;0),2*(L60+M60+10.25*MAX(I60,J60)*0.001-0.12),IF(AND(N60="Ep",M60&gt;0),M60+22*MAX(I60,J60)*0.001-0.06,IF(AND(N60="Et",M60&gt;0),2*(M60+12.25*MAX(I60,J60)*0.001-0.06),P60))))))</f>
        <v>5.3260000000000005</v>
      </c>
      <c r="P60" s="52">
        <f>IF(AND(N60="Sm",K60&gt;0),K60+2*(17*MAX(I60,J60)*0.001)-0.06,IF(AND(N60="PtS",M60&gt;0),M60+35*MAX(I60,J60)*0.001+60*MAX(I60,J60)*0.001-0.05,IF(AND(N60="PtR",M60&gt;0),M60+60*MAX(I60,J60)*0.001,IF(AND(N60="Pt",M60&gt;0),M60+15*MAX(I60,J60)*0.001,IF(OR(N60="C",N60="2C",N60="Cd",N60="Ep",N60="Et",N60="Sm",N60="PtS",N60="PtR",N60="Pt"),0,K60)))))</f>
        <v>0</v>
      </c>
      <c r="Q60" s="53">
        <f t="shared" si="16"/>
        <v>0</v>
      </c>
      <c r="R60" s="53">
        <f t="shared" si="17"/>
        <v>0</v>
      </c>
      <c r="S60" s="53">
        <f t="shared" si="18"/>
        <v>0</v>
      </c>
      <c r="T60" s="54">
        <f t="shared" si="19"/>
        <v>0</v>
      </c>
      <c r="U60" s="54">
        <f t="shared" si="20"/>
        <v>0</v>
      </c>
      <c r="V60" s="54">
        <f t="shared" si="21"/>
        <v>0</v>
      </c>
      <c r="W60" s="54">
        <f t="shared" si="22"/>
        <v>15.978000000000002</v>
      </c>
      <c r="X60" s="54">
        <f t="shared" si="23"/>
        <v>0</v>
      </c>
      <c r="Y60" s="54">
        <f t="shared" si="24"/>
        <v>0</v>
      </c>
      <c r="Z60" s="54">
        <f t="shared" si="25"/>
        <v>0</v>
      </c>
      <c r="AA60" s="70">
        <f t="shared" si="26"/>
        <v>0</v>
      </c>
      <c r="AB60" s="74"/>
    </row>
    <row r="61" spans="1:28">
      <c r="A61" s="44"/>
      <c r="B61" s="55"/>
      <c r="C61" s="46" t="s">
        <v>71</v>
      </c>
      <c r="D61" s="46"/>
      <c r="E61" s="47">
        <v>1</v>
      </c>
      <c r="F61" s="48"/>
      <c r="G61" s="47">
        <v>3</v>
      </c>
      <c r="H61" s="49">
        <f>PRODUCT(E61,G61)</f>
        <v>3</v>
      </c>
      <c r="I61" s="47"/>
      <c r="J61" s="47">
        <v>12</v>
      </c>
      <c r="K61" s="50">
        <f>+K60</f>
        <v>5.17</v>
      </c>
      <c r="L61" s="50"/>
      <c r="M61" s="50"/>
      <c r="N61" s="48" t="s">
        <v>69</v>
      </c>
      <c r="O61" s="51">
        <f>IF(OR(N61="Sm",N61="PtS",N61="PtR",N61="Pt"),P61,IF(AND(N61="C",K61&gt;0),K61+18*MAX(I61,J61)*0.001-0.06,IF(AND(N61="2C",K61&gt;0),K61+36*MAX(I61,J61)*0.001-0.06,IF(AND(N61="Cd",L61&gt;0,M61&gt;0),2*(L61+M61+10.25*MAX(I61,J61)*0.001-0.12),IF(AND(N61="Ep",M61&gt;0),M61+22*MAX(I61,J61)*0.001-0.06,IF(AND(N61="Et",M61&gt;0),2*(M61+12.25*MAX(I61,J61)*0.001-0.06),P61))))))</f>
        <v>5.3260000000000005</v>
      </c>
      <c r="P61" s="52">
        <f>IF(AND(N61="Sm",K61&gt;0),K61+2*(17*MAX(I61,J61)*0.001)-0.06,IF(AND(N61="PtS",M61&gt;0),M61+35*MAX(I61,J61)*0.001+60*MAX(I61,J61)*0.001-0.05,IF(AND(N61="PtR",M61&gt;0),M61+60*MAX(I61,J61)*0.001,IF(AND(N61="Pt",M61&gt;0),M61+15*MAX(I61,J61)*0.001,IF(OR(N61="C",N61="2C",N61="Cd",N61="Ep",N61="Et",N61="Sm",N61="PtS",N61="PtR",N61="Pt"),0,K61)))))</f>
        <v>0</v>
      </c>
      <c r="Q61" s="53">
        <f t="shared" si="16"/>
        <v>0</v>
      </c>
      <c r="R61" s="53">
        <f t="shared" si="17"/>
        <v>0</v>
      </c>
      <c r="S61" s="53">
        <f t="shared" si="18"/>
        <v>0</v>
      </c>
      <c r="T61" s="54">
        <f t="shared" si="19"/>
        <v>0</v>
      </c>
      <c r="U61" s="54">
        <f t="shared" si="20"/>
        <v>0</v>
      </c>
      <c r="V61" s="54">
        <f t="shared" si="21"/>
        <v>0</v>
      </c>
      <c r="W61" s="54">
        <f t="shared" si="22"/>
        <v>15.978000000000002</v>
      </c>
      <c r="X61" s="54">
        <f t="shared" si="23"/>
        <v>0</v>
      </c>
      <c r="Y61" s="54">
        <f t="shared" si="24"/>
        <v>0</v>
      </c>
      <c r="Z61" s="54">
        <f t="shared" si="25"/>
        <v>0</v>
      </c>
      <c r="AA61" s="70">
        <f t="shared" si="26"/>
        <v>0</v>
      </c>
      <c r="AB61" s="74"/>
    </row>
    <row r="62" spans="1:28">
      <c r="A62" s="44"/>
      <c r="B62" s="75"/>
      <c r="C62" s="46" t="s">
        <v>65</v>
      </c>
      <c r="D62" s="46"/>
      <c r="E62" s="47">
        <v>1</v>
      </c>
      <c r="F62" s="48"/>
      <c r="G62" s="47">
        <f>2+2*3+2*3+((K60-(2*0.05+2*3*0.11+2*3*0.15))/0.2)+1</f>
        <v>32.549999999999997</v>
      </c>
      <c r="H62" s="49">
        <f>PRODUCT(E62,G62)</f>
        <v>32.549999999999997</v>
      </c>
      <c r="I62" s="47"/>
      <c r="J62" s="47">
        <v>6</v>
      </c>
      <c r="K62" s="73"/>
      <c r="L62" s="50">
        <v>0.2</v>
      </c>
      <c r="M62" s="50">
        <v>0.4</v>
      </c>
      <c r="N62" s="48" t="s">
        <v>66</v>
      </c>
      <c r="O62" s="51">
        <f>IF(OR(N62="Sm",N62="PtS",N62="PtR",N62="Pt"),P62,IF(AND(N62="C",K62&gt;0),K62+18*MAX(I62,J62)*0.001-0.06,IF(AND(N62="2C",K62&gt;0),K62+36*MAX(I62,J62)*0.001-0.06,IF(AND(N62="Cd",L62&gt;0,M62&gt;0),2*(L62+M62+10.25*MAX(I62,J62)*0.001-0.12),IF(AND(N62="Ep",M62&gt;0),M62+22*MAX(I62,J62)*0.001-0.06,IF(AND(N62="Et",M62&gt;0),2*(M62+12.25*MAX(I62,J62)*0.001-0.06),P62))))))</f>
        <v>1.0830000000000002</v>
      </c>
      <c r="P62" s="52">
        <f>IF(AND(N62="Sm",K62&gt;0),K62+2*(17*MAX(I62,J62)*0.001)-0.06,IF(AND(N62="PtS",M62&gt;0),M62+35*MAX(I62,J62)*0.001+60*MAX(I62,J62)*0.001-0.05,IF(AND(N62="PtR",M62&gt;0),M62+60*MAX(I62,J62)*0.001,IF(AND(N62="Pt",M62&gt;0),M62+15*MAX(I62,J62)*0.001,IF(OR(N62="C",N62="2C",N62="Cd",N62="Ep",N62="Et",N62="Sm",N62="PtS",N62="PtR",N62="Pt"),0,K62)))))</f>
        <v>0</v>
      </c>
      <c r="Q62" s="53">
        <f t="shared" si="16"/>
        <v>0</v>
      </c>
      <c r="R62" s="53">
        <f t="shared" si="17"/>
        <v>0</v>
      </c>
      <c r="S62" s="53">
        <f t="shared" si="18"/>
        <v>0</v>
      </c>
      <c r="T62" s="54">
        <f t="shared" si="19"/>
        <v>35.251650000000005</v>
      </c>
      <c r="U62" s="54">
        <f t="shared" si="20"/>
        <v>0</v>
      </c>
      <c r="V62" s="54">
        <f t="shared" si="21"/>
        <v>0</v>
      </c>
      <c r="W62" s="54">
        <f t="shared" si="22"/>
        <v>0</v>
      </c>
      <c r="X62" s="54">
        <f t="shared" si="23"/>
        <v>0</v>
      </c>
      <c r="Y62" s="54">
        <f t="shared" si="24"/>
        <v>0</v>
      </c>
      <c r="Z62" s="54">
        <f t="shared" si="25"/>
        <v>0</v>
      </c>
      <c r="AA62" s="70">
        <f t="shared" si="26"/>
        <v>0</v>
      </c>
      <c r="AB62" s="74"/>
    </row>
    <row r="63" spans="1:28">
      <c r="A63" s="56"/>
      <c r="B63" s="46"/>
      <c r="C63" s="46" t="s">
        <v>60</v>
      </c>
      <c r="D63" s="46"/>
      <c r="E63" s="47">
        <v>1</v>
      </c>
      <c r="F63" s="48"/>
      <c r="G63" s="47">
        <f>+G62</f>
        <v>32.549999999999997</v>
      </c>
      <c r="H63" s="49">
        <f>PRODUCT(E63,G63)</f>
        <v>32.549999999999997</v>
      </c>
      <c r="I63" s="47"/>
      <c r="J63" s="47">
        <v>6</v>
      </c>
      <c r="K63" s="50"/>
      <c r="L63" s="50"/>
      <c r="M63" s="50">
        <v>0.4</v>
      </c>
      <c r="N63" s="48" t="s">
        <v>61</v>
      </c>
      <c r="O63" s="51">
        <f>IF(OR(N63="Sm",N63="PtS",N63="PtR",N63="Pt"),P63,IF(AND(N63="C",K63&gt;0),K63+18*MAX(I63,J63)*0.001-0.06,IF(AND(N63="2C",K63&gt;0),K63+36*MAX(I63,J63)*0.001-0.06,IF(AND(N63="Cd",L63&gt;0,M63&gt;0),2*(L63+M63+10.25*MAX(I63,J63)*0.001-0.12),IF(AND(N63="Ep",M63&gt;0),M63+22*MAX(I63,J63)*0.001-0.06,IF(AND(N63="Et",M63&gt;0),2*(M63+12.25*MAX(I63,J63)*0.001-0.06),P63))))))</f>
        <v>0.47200000000000003</v>
      </c>
      <c r="P63" s="52">
        <f>IF(AND(N63="Sm",K63&gt;0),K63+2*(17*MAX(I63,J63)*0.001)-0.06,IF(AND(N63="PtS",M63&gt;0),M63+35*MAX(I63,J63)*0.001+60*MAX(I63,J63)*0.001-0.05,IF(AND(N63="PtR",M63&gt;0),M63+60*MAX(I63,J63)*0.001,IF(AND(N63="Pt",M63&gt;0),M63+15*MAX(I63,J63)*0.001,IF(OR(N63="C",N63="2C",N63="Cd",N63="Ep",N63="Et",N63="Sm",N63="PtS",N63="PtR",N63="Pt"),0,K63)))))</f>
        <v>0</v>
      </c>
      <c r="Q63" s="53">
        <f t="shared" si="16"/>
        <v>0</v>
      </c>
      <c r="R63" s="53">
        <f t="shared" si="17"/>
        <v>0</v>
      </c>
      <c r="S63" s="53">
        <f t="shared" si="18"/>
        <v>0</v>
      </c>
      <c r="T63" s="54">
        <f t="shared" si="19"/>
        <v>15.3636</v>
      </c>
      <c r="U63" s="54">
        <f t="shared" si="20"/>
        <v>0</v>
      </c>
      <c r="V63" s="54">
        <f t="shared" si="21"/>
        <v>0</v>
      </c>
      <c r="W63" s="54">
        <f t="shared" si="22"/>
        <v>0</v>
      </c>
      <c r="X63" s="54">
        <f t="shared" si="23"/>
        <v>0</v>
      </c>
      <c r="Y63" s="54">
        <f t="shared" si="24"/>
        <v>0</v>
      </c>
      <c r="Z63" s="54">
        <f t="shared" si="25"/>
        <v>0</v>
      </c>
      <c r="AA63" s="70">
        <f t="shared" si="26"/>
        <v>0</v>
      </c>
      <c r="AB63" s="74"/>
    </row>
    <row r="64" spans="1:28" ht="15.75">
      <c r="A64" s="140" t="s">
        <v>212</v>
      </c>
      <c r="B64" s="141"/>
      <c r="C64" s="141"/>
      <c r="D64" s="142"/>
      <c r="E64" s="47"/>
      <c r="F64" s="48"/>
      <c r="G64" s="47"/>
      <c r="H64" s="49"/>
      <c r="I64" s="47"/>
      <c r="J64" s="47"/>
      <c r="K64" s="50"/>
      <c r="L64" s="50"/>
      <c r="M64" s="50"/>
      <c r="N64" s="48"/>
      <c r="O64" s="51">
        <f>IF(OR(N64="Sm",N64="PtS",N64="PtR",N64="Pt"),P64,IF(AND(N64="C",K64&gt;0),K64+15*MAX(I64,J64)*0.001-0.06,IF(AND(N64="2C",K64&gt;0),K64+30*MAX(I64,J64)*0.001-0.06,IF(AND(N64="Cd",L64&gt;0,M64&gt;0),2*(L64+M64+10*MAX(I64,J64)*0.001-0.12),IF(AND(N64="Ep",M64&gt;0),M64+20*MAX(I64,J64)*0.001-0.06,IF(AND(N64="Et",M64&gt;0),2*(M64+10*MAX(I64,J64)*0.001-0.06),P64))))))</f>
        <v>0</v>
      </c>
      <c r="P64" s="52">
        <f>IF(AND(N64="Sm",K64&gt;0),K64+2*(15*MAX(I64,J64)*0.001)-0.06,IF(AND(N64="PtS",M64&gt;0),M64+30*MAX(I64,J64)*0.001+60*MAX(I64,J64)*0.001-0.05,IF(AND(N64="PtR",M64&gt;0),M64+60*MAX(I64,J64)*0.001,IF(AND(N64="Pt",M64&gt;0),M64+15*MAX(I64,J64)*0.001,IF(OR(N64="C",N64="2C",N64="Cd",N64="Ep",N64="Et",N64="Sm",N64="PtS",N64="PtR",N64="Pt"),0,K64)))))</f>
        <v>0</v>
      </c>
      <c r="Q64" s="53">
        <f t="shared" ref="Q64:Q120" si="27">IF(I64=6,H64*O64,0)</f>
        <v>0</v>
      </c>
      <c r="R64" s="53">
        <f t="shared" ref="R64:R120" si="28">IF(I64=8,H64*O64,0)</f>
        <v>0</v>
      </c>
      <c r="S64" s="53">
        <f t="shared" ref="S64:S120" si="29">IF(I64=10,H64*O64,0)</f>
        <v>0</v>
      </c>
      <c r="T64" s="54">
        <f t="shared" ref="T64:T120" si="30">IF(J64 =6,H64*O64,0)</f>
        <v>0</v>
      </c>
      <c r="U64" s="54">
        <f t="shared" ref="U64:U120" si="31">IF(J64 =8,H64*O64,0)</f>
        <v>0</v>
      </c>
      <c r="V64" s="54">
        <f t="shared" ref="V64:V120" si="32">IF(J64 =10,H64*O64,0)</f>
        <v>0</v>
      </c>
      <c r="W64" s="54">
        <f t="shared" ref="W64:W120" si="33">IF(J64 =12,H64*O64,0)</f>
        <v>0</v>
      </c>
      <c r="X64" s="54">
        <f t="shared" ref="X64:X120" si="34">IF(J64 =14,H64*O64,0)</f>
        <v>0</v>
      </c>
      <c r="Y64" s="54">
        <f t="shared" ref="Y64:Y120" si="35">IF(J64 =16,H64*O64,0)</f>
        <v>0</v>
      </c>
      <c r="Z64" s="54">
        <f t="shared" ref="Z64:Z120" si="36">IF(J64 =20,H64*O64,0)</f>
        <v>0</v>
      </c>
      <c r="AA64" s="70">
        <f t="shared" ref="AA64:AA120" si="37">IF(J64 =25,H64*O64,0)</f>
        <v>0</v>
      </c>
    </row>
    <row r="65" spans="1:28">
      <c r="A65" s="44"/>
      <c r="B65" s="72"/>
      <c r="C65" s="46" t="s">
        <v>70</v>
      </c>
      <c r="D65" s="46"/>
      <c r="E65" s="47">
        <v>1</v>
      </c>
      <c r="F65" s="48"/>
      <c r="G65" s="47">
        <v>3</v>
      </c>
      <c r="H65" s="49">
        <f>PRODUCT(E65,G65)</f>
        <v>3</v>
      </c>
      <c r="I65" s="47"/>
      <c r="J65" s="47">
        <v>12</v>
      </c>
      <c r="K65" s="50">
        <f>4.1</f>
        <v>4.0999999999999996</v>
      </c>
      <c r="L65" s="50"/>
      <c r="M65" s="50"/>
      <c r="N65" s="48" t="s">
        <v>69</v>
      </c>
      <c r="O65" s="51">
        <f>IF(OR(N65="Sm",N65="PtS",N65="PtR",N65="Pt"),P65,IF(AND(N65="C",K65&gt;0),K65+18*MAX(I65,J65)*0.001-0.06,IF(AND(N65="2C",K65&gt;0),K65+36*MAX(I65,J65)*0.001-0.06,IF(AND(N65="Cd",L65&gt;0,M65&gt;0),2*(L65+M65+10.25*MAX(I65,J65)*0.001-0.12),IF(AND(N65="Ep",M65&gt;0),M65+22*MAX(I65,J65)*0.001-0.06,IF(AND(N65="Et",M65&gt;0),2*(M65+12.25*MAX(I65,J65)*0.001-0.06),P65))))))</f>
        <v>4.2560000000000002</v>
      </c>
      <c r="P65" s="52">
        <f>IF(AND(N65="Sm",K65&gt;0),K65+2*(17*MAX(I65,J65)*0.001)-0.06,IF(AND(N65="PtS",M65&gt;0),M65+35*MAX(I65,J65)*0.001+60*MAX(I65,J65)*0.001-0.05,IF(AND(N65="PtR",M65&gt;0),M65+60*MAX(I65,J65)*0.001,IF(AND(N65="Pt",M65&gt;0),M65+15*MAX(I65,J65)*0.001,IF(OR(N65="C",N65="2C",N65="Cd",N65="Ep",N65="Et",N65="Sm",N65="PtS",N65="PtR",N65="Pt"),0,K65)))))</f>
        <v>0</v>
      </c>
      <c r="Q65" s="53">
        <f t="shared" si="27"/>
        <v>0</v>
      </c>
      <c r="R65" s="53">
        <f t="shared" si="28"/>
        <v>0</v>
      </c>
      <c r="S65" s="53">
        <f t="shared" si="29"/>
        <v>0</v>
      </c>
      <c r="T65" s="54">
        <f t="shared" si="30"/>
        <v>0</v>
      </c>
      <c r="U65" s="54">
        <f t="shared" si="31"/>
        <v>0</v>
      </c>
      <c r="V65" s="54">
        <f t="shared" si="32"/>
        <v>0</v>
      </c>
      <c r="W65" s="54">
        <f t="shared" si="33"/>
        <v>12.768000000000001</v>
      </c>
      <c r="X65" s="54">
        <f t="shared" si="34"/>
        <v>0</v>
      </c>
      <c r="Y65" s="54">
        <f t="shared" si="35"/>
        <v>0</v>
      </c>
      <c r="Z65" s="54">
        <f t="shared" si="36"/>
        <v>0</v>
      </c>
      <c r="AA65" s="70">
        <f t="shared" si="37"/>
        <v>0</v>
      </c>
      <c r="AB65" s="74"/>
    </row>
    <row r="66" spans="1:28">
      <c r="A66" s="44"/>
      <c r="B66" s="55"/>
      <c r="C66" s="46" t="s">
        <v>71</v>
      </c>
      <c r="D66" s="46"/>
      <c r="E66" s="47">
        <v>1</v>
      </c>
      <c r="F66" s="48"/>
      <c r="G66" s="47">
        <v>3</v>
      </c>
      <c r="H66" s="49">
        <f>PRODUCT(E66,G66)</f>
        <v>3</v>
      </c>
      <c r="I66" s="47"/>
      <c r="J66" s="47">
        <v>12</v>
      </c>
      <c r="K66" s="50">
        <f>+K65</f>
        <v>4.0999999999999996</v>
      </c>
      <c r="L66" s="50"/>
      <c r="M66" s="50"/>
      <c r="N66" s="48" t="s">
        <v>69</v>
      </c>
      <c r="O66" s="51">
        <f>IF(OR(N66="Sm",N66="PtS",N66="PtR",N66="Pt"),P66,IF(AND(N66="C",K66&gt;0),K66+18*MAX(I66,J66)*0.001-0.06,IF(AND(N66="2C",K66&gt;0),K66+36*MAX(I66,J66)*0.001-0.06,IF(AND(N66="Cd",L66&gt;0,M66&gt;0),2*(L66+M66+10.25*MAX(I66,J66)*0.001-0.12),IF(AND(N66="Ep",M66&gt;0),M66+22*MAX(I66,J66)*0.001-0.06,IF(AND(N66="Et",M66&gt;0),2*(M66+12.25*MAX(I66,J66)*0.001-0.06),P66))))))</f>
        <v>4.2560000000000002</v>
      </c>
      <c r="P66" s="52">
        <f>IF(AND(N66="Sm",K66&gt;0),K66+2*(17*MAX(I66,J66)*0.001)-0.06,IF(AND(N66="PtS",M66&gt;0),M66+35*MAX(I66,J66)*0.001+60*MAX(I66,J66)*0.001-0.05,IF(AND(N66="PtR",M66&gt;0),M66+60*MAX(I66,J66)*0.001,IF(AND(N66="Pt",M66&gt;0),M66+15*MAX(I66,J66)*0.001,IF(OR(N66="C",N66="2C",N66="Cd",N66="Ep",N66="Et",N66="Sm",N66="PtS",N66="PtR",N66="Pt"),0,K66)))))</f>
        <v>0</v>
      </c>
      <c r="Q66" s="53">
        <f t="shared" si="27"/>
        <v>0</v>
      </c>
      <c r="R66" s="53">
        <f t="shared" si="28"/>
        <v>0</v>
      </c>
      <c r="S66" s="53">
        <f t="shared" si="29"/>
        <v>0</v>
      </c>
      <c r="T66" s="54">
        <f t="shared" si="30"/>
        <v>0</v>
      </c>
      <c r="U66" s="54">
        <f t="shared" si="31"/>
        <v>0</v>
      </c>
      <c r="V66" s="54">
        <f t="shared" si="32"/>
        <v>0</v>
      </c>
      <c r="W66" s="54">
        <f t="shared" si="33"/>
        <v>12.768000000000001</v>
      </c>
      <c r="X66" s="54">
        <f t="shared" si="34"/>
        <v>0</v>
      </c>
      <c r="Y66" s="54">
        <f t="shared" si="35"/>
        <v>0</v>
      </c>
      <c r="Z66" s="54">
        <f t="shared" si="36"/>
        <v>0</v>
      </c>
      <c r="AA66" s="70">
        <f t="shared" si="37"/>
        <v>0</v>
      </c>
      <c r="AB66" s="74"/>
    </row>
    <row r="67" spans="1:28">
      <c r="A67" s="44"/>
      <c r="B67" s="75"/>
      <c r="C67" s="46" t="s">
        <v>65</v>
      </c>
      <c r="D67" s="46"/>
      <c r="E67" s="47">
        <v>1</v>
      </c>
      <c r="F67" s="48"/>
      <c r="G67" s="47">
        <f>2+2*3+2*3+((K65-(2*0.05+2*3*0.11+2*3*0.15))/0.2)+1</f>
        <v>27.199999999999996</v>
      </c>
      <c r="H67" s="49">
        <f>PRODUCT(E67,G67)</f>
        <v>27.199999999999996</v>
      </c>
      <c r="I67" s="47"/>
      <c r="J67" s="47">
        <v>6</v>
      </c>
      <c r="K67" s="73"/>
      <c r="L67" s="50">
        <v>0.2</v>
      </c>
      <c r="M67" s="50">
        <v>0.4</v>
      </c>
      <c r="N67" s="48" t="s">
        <v>66</v>
      </c>
      <c r="O67" s="51">
        <f>IF(OR(N67="Sm",N67="PtS",N67="PtR",N67="Pt"),P67,IF(AND(N67="C",K67&gt;0),K67+18*MAX(I67,J67)*0.001-0.06,IF(AND(N67="2C",K67&gt;0),K67+36*MAX(I67,J67)*0.001-0.06,IF(AND(N67="Cd",L67&gt;0,M67&gt;0),2*(L67+M67+10.25*MAX(I67,J67)*0.001-0.12),IF(AND(N67="Ep",M67&gt;0),M67+22*MAX(I67,J67)*0.001-0.06,IF(AND(N67="Et",M67&gt;0),2*(M67+12.25*MAX(I67,J67)*0.001-0.06),P67))))))</f>
        <v>1.0830000000000002</v>
      </c>
      <c r="P67" s="52">
        <f>IF(AND(N67="Sm",K67&gt;0),K67+2*(17*MAX(I67,J67)*0.001)-0.06,IF(AND(N67="PtS",M67&gt;0),M67+35*MAX(I67,J67)*0.001+60*MAX(I67,J67)*0.001-0.05,IF(AND(N67="PtR",M67&gt;0),M67+60*MAX(I67,J67)*0.001,IF(AND(N67="Pt",M67&gt;0),M67+15*MAX(I67,J67)*0.001,IF(OR(N67="C",N67="2C",N67="Cd",N67="Ep",N67="Et",N67="Sm",N67="PtS",N67="PtR",N67="Pt"),0,K67)))))</f>
        <v>0</v>
      </c>
      <c r="Q67" s="53">
        <f t="shared" si="27"/>
        <v>0</v>
      </c>
      <c r="R67" s="53">
        <f t="shared" si="28"/>
        <v>0</v>
      </c>
      <c r="S67" s="53">
        <f t="shared" si="29"/>
        <v>0</v>
      </c>
      <c r="T67" s="54">
        <f t="shared" si="30"/>
        <v>29.457599999999999</v>
      </c>
      <c r="U67" s="54">
        <f t="shared" si="31"/>
        <v>0</v>
      </c>
      <c r="V67" s="54">
        <f t="shared" si="32"/>
        <v>0</v>
      </c>
      <c r="W67" s="54">
        <f t="shared" si="33"/>
        <v>0</v>
      </c>
      <c r="X67" s="54">
        <f t="shared" si="34"/>
        <v>0</v>
      </c>
      <c r="Y67" s="54">
        <f t="shared" si="35"/>
        <v>0</v>
      </c>
      <c r="Z67" s="54">
        <f t="shared" si="36"/>
        <v>0</v>
      </c>
      <c r="AA67" s="70">
        <f t="shared" si="37"/>
        <v>0</v>
      </c>
      <c r="AB67" s="74"/>
    </row>
    <row r="68" spans="1:28">
      <c r="A68" s="56"/>
      <c r="B68" s="46"/>
      <c r="C68" s="46" t="s">
        <v>60</v>
      </c>
      <c r="D68" s="46"/>
      <c r="E68" s="47">
        <v>1</v>
      </c>
      <c r="F68" s="48"/>
      <c r="G68" s="47">
        <f>+G67</f>
        <v>27.199999999999996</v>
      </c>
      <c r="H68" s="49">
        <f>PRODUCT(E68,G68)</f>
        <v>27.199999999999996</v>
      </c>
      <c r="I68" s="47"/>
      <c r="J68" s="47">
        <v>6</v>
      </c>
      <c r="K68" s="50"/>
      <c r="L68" s="50"/>
      <c r="M68" s="50">
        <v>0.4</v>
      </c>
      <c r="N68" s="48" t="s">
        <v>61</v>
      </c>
      <c r="O68" s="51">
        <f>IF(OR(N68="Sm",N68="PtS",N68="PtR",N68="Pt"),P68,IF(AND(N68="C",K68&gt;0),K68+18*MAX(I68,J68)*0.001-0.06,IF(AND(N68="2C",K68&gt;0),K68+36*MAX(I68,J68)*0.001-0.06,IF(AND(N68="Cd",L68&gt;0,M68&gt;0),2*(L68+M68+10.25*MAX(I68,J68)*0.001-0.12),IF(AND(N68="Ep",M68&gt;0),M68+22*MAX(I68,J68)*0.001-0.06,IF(AND(N68="Et",M68&gt;0),2*(M68+12.25*MAX(I68,J68)*0.001-0.06),P68))))))</f>
        <v>0.47200000000000003</v>
      </c>
      <c r="P68" s="52">
        <f>IF(AND(N68="Sm",K68&gt;0),K68+2*(17*MAX(I68,J68)*0.001)-0.06,IF(AND(N68="PtS",M68&gt;0),M68+35*MAX(I68,J68)*0.001+60*MAX(I68,J68)*0.001-0.05,IF(AND(N68="PtR",M68&gt;0),M68+60*MAX(I68,J68)*0.001,IF(AND(N68="Pt",M68&gt;0),M68+15*MAX(I68,J68)*0.001,IF(OR(N68="C",N68="2C",N68="Cd",N68="Ep",N68="Et",N68="Sm",N68="PtS",N68="PtR",N68="Pt"),0,K68)))))</f>
        <v>0</v>
      </c>
      <c r="Q68" s="53">
        <f t="shared" si="27"/>
        <v>0</v>
      </c>
      <c r="R68" s="53">
        <f t="shared" si="28"/>
        <v>0</v>
      </c>
      <c r="S68" s="53">
        <f t="shared" si="29"/>
        <v>0</v>
      </c>
      <c r="T68" s="54">
        <f t="shared" si="30"/>
        <v>12.838399999999998</v>
      </c>
      <c r="U68" s="54">
        <f t="shared" si="31"/>
        <v>0</v>
      </c>
      <c r="V68" s="54">
        <f t="shared" si="32"/>
        <v>0</v>
      </c>
      <c r="W68" s="54">
        <f t="shared" si="33"/>
        <v>0</v>
      </c>
      <c r="X68" s="54">
        <f t="shared" si="34"/>
        <v>0</v>
      </c>
      <c r="Y68" s="54">
        <f t="shared" si="35"/>
        <v>0</v>
      </c>
      <c r="Z68" s="54">
        <f t="shared" si="36"/>
        <v>0</v>
      </c>
      <c r="AA68" s="70">
        <f t="shared" si="37"/>
        <v>0</v>
      </c>
      <c r="AB68" s="74"/>
    </row>
    <row r="69" spans="1:28" ht="15.75">
      <c r="A69" s="140" t="s">
        <v>213</v>
      </c>
      <c r="B69" s="141"/>
      <c r="C69" s="141"/>
      <c r="D69" s="142"/>
      <c r="E69" s="47"/>
      <c r="F69" s="48"/>
      <c r="G69" s="47"/>
      <c r="H69" s="49"/>
      <c r="I69" s="47"/>
      <c r="J69" s="47"/>
      <c r="K69" s="50"/>
      <c r="L69" s="50"/>
      <c r="M69" s="50"/>
      <c r="N69" s="48"/>
      <c r="O69" s="51">
        <f>IF(OR(N69="Sm",N69="PtS",N69="PtR",N69="Pt"),P69,IF(AND(N69="C",K69&gt;0),K69+15*MAX(I69,J69)*0.001-0.06,IF(AND(N69="2C",K69&gt;0),K69+30*MAX(I69,J69)*0.001-0.06,IF(AND(N69="Cd",L69&gt;0,M69&gt;0),2*(L69+M69+10*MAX(I69,J69)*0.001-0.12),IF(AND(N69="Ep",M69&gt;0),M69+20*MAX(I69,J69)*0.001-0.06,IF(AND(N69="Et",M69&gt;0),2*(M69+10*MAX(I69,J69)*0.001-0.06),P69))))))</f>
        <v>0</v>
      </c>
      <c r="P69" s="52">
        <f>IF(AND(N69="Sm",K69&gt;0),K69+2*(15*MAX(I69,J69)*0.001)-0.06,IF(AND(N69="PtS",M69&gt;0),M69+30*MAX(I69,J69)*0.001+60*MAX(I69,J69)*0.001-0.05,IF(AND(N69="PtR",M69&gt;0),M69+60*MAX(I69,J69)*0.001,IF(AND(N69="Pt",M69&gt;0),M69+15*MAX(I69,J69)*0.001,IF(OR(N69="C",N69="2C",N69="Cd",N69="Ep",N69="Et",N69="Sm",N69="PtS",N69="PtR",N69="Pt"),0,K69)))))</f>
        <v>0</v>
      </c>
      <c r="Q69" s="53">
        <f t="shared" si="27"/>
        <v>0</v>
      </c>
      <c r="R69" s="53">
        <f t="shared" si="28"/>
        <v>0</v>
      </c>
      <c r="S69" s="53">
        <f t="shared" si="29"/>
        <v>0</v>
      </c>
      <c r="T69" s="54">
        <f t="shared" si="30"/>
        <v>0</v>
      </c>
      <c r="U69" s="54">
        <f t="shared" si="31"/>
        <v>0</v>
      </c>
      <c r="V69" s="54">
        <f t="shared" si="32"/>
        <v>0</v>
      </c>
      <c r="W69" s="54">
        <f t="shared" si="33"/>
        <v>0</v>
      </c>
      <c r="X69" s="54">
        <f t="shared" si="34"/>
        <v>0</v>
      </c>
      <c r="Y69" s="54">
        <f t="shared" si="35"/>
        <v>0</v>
      </c>
      <c r="Z69" s="54">
        <f t="shared" si="36"/>
        <v>0</v>
      </c>
      <c r="AA69" s="70">
        <f t="shared" si="37"/>
        <v>0</v>
      </c>
    </row>
    <row r="70" spans="1:28">
      <c r="A70" s="44"/>
      <c r="B70" s="72"/>
      <c r="C70" s="46" t="s">
        <v>70</v>
      </c>
      <c r="D70" s="46"/>
      <c r="E70" s="47">
        <v>1</v>
      </c>
      <c r="F70" s="48"/>
      <c r="G70" s="47">
        <v>3</v>
      </c>
      <c r="H70" s="49">
        <f>PRODUCT(E70,G70)</f>
        <v>3</v>
      </c>
      <c r="I70" s="47"/>
      <c r="J70" s="47">
        <v>12</v>
      </c>
      <c r="K70" s="50">
        <f>4.45+60*0.012</f>
        <v>5.17</v>
      </c>
      <c r="L70" s="50"/>
      <c r="M70" s="50"/>
      <c r="N70" s="48" t="s">
        <v>69</v>
      </c>
      <c r="O70" s="51">
        <f>IF(OR(N70="Sm",N70="PtS",N70="PtR",N70="Pt"),P70,IF(AND(N70="C",K70&gt;0),K70+18*MAX(I70,J70)*0.001-0.06,IF(AND(N70="2C",K70&gt;0),K70+36*MAX(I70,J70)*0.001-0.06,IF(AND(N70="Cd",L70&gt;0,M70&gt;0),2*(L70+M70+10.25*MAX(I70,J70)*0.001-0.12),IF(AND(N70="Ep",M70&gt;0),M70+22*MAX(I70,J70)*0.001-0.06,IF(AND(N70="Et",M70&gt;0),2*(M70+12.25*MAX(I70,J70)*0.001-0.06),P70))))))</f>
        <v>5.3260000000000005</v>
      </c>
      <c r="P70" s="52">
        <f>IF(AND(N70="Sm",K70&gt;0),K70+2*(17*MAX(I70,J70)*0.001)-0.06,IF(AND(N70="PtS",M70&gt;0),M70+35*MAX(I70,J70)*0.001+60*MAX(I70,J70)*0.001-0.05,IF(AND(N70="PtR",M70&gt;0),M70+60*MAX(I70,J70)*0.001,IF(AND(N70="Pt",M70&gt;0),M70+15*MAX(I70,J70)*0.001,IF(OR(N70="C",N70="2C",N70="Cd",N70="Ep",N70="Et",N70="Sm",N70="PtS",N70="PtR",N70="Pt"),0,K70)))))</f>
        <v>0</v>
      </c>
      <c r="Q70" s="53">
        <f t="shared" si="27"/>
        <v>0</v>
      </c>
      <c r="R70" s="53">
        <f t="shared" si="28"/>
        <v>0</v>
      </c>
      <c r="S70" s="53">
        <f t="shared" si="29"/>
        <v>0</v>
      </c>
      <c r="T70" s="54">
        <f t="shared" si="30"/>
        <v>0</v>
      </c>
      <c r="U70" s="54">
        <f t="shared" si="31"/>
        <v>0</v>
      </c>
      <c r="V70" s="54">
        <f t="shared" si="32"/>
        <v>0</v>
      </c>
      <c r="W70" s="54">
        <f t="shared" si="33"/>
        <v>15.978000000000002</v>
      </c>
      <c r="X70" s="54">
        <f t="shared" si="34"/>
        <v>0</v>
      </c>
      <c r="Y70" s="54">
        <f t="shared" si="35"/>
        <v>0</v>
      </c>
      <c r="Z70" s="54">
        <f t="shared" si="36"/>
        <v>0</v>
      </c>
      <c r="AA70" s="70">
        <f t="shared" si="37"/>
        <v>0</v>
      </c>
      <c r="AB70" s="74"/>
    </row>
    <row r="71" spans="1:28">
      <c r="A71" s="44"/>
      <c r="B71" s="55"/>
      <c r="C71" s="46" t="s">
        <v>71</v>
      </c>
      <c r="D71" s="46"/>
      <c r="E71" s="47">
        <v>1</v>
      </c>
      <c r="F71" s="48"/>
      <c r="G71" s="47">
        <v>3</v>
      </c>
      <c r="H71" s="49">
        <f>PRODUCT(E71,G71)</f>
        <v>3</v>
      </c>
      <c r="I71" s="47"/>
      <c r="J71" s="47">
        <v>12</v>
      </c>
      <c r="K71" s="50">
        <f>+K70</f>
        <v>5.17</v>
      </c>
      <c r="L71" s="50"/>
      <c r="M71" s="50"/>
      <c r="N71" s="48" t="s">
        <v>69</v>
      </c>
      <c r="O71" s="51">
        <f>IF(OR(N71="Sm",N71="PtS",N71="PtR",N71="Pt"),P71,IF(AND(N71="C",K71&gt;0),K71+18*MAX(I71,J71)*0.001-0.06,IF(AND(N71="2C",K71&gt;0),K71+36*MAX(I71,J71)*0.001-0.06,IF(AND(N71="Cd",L71&gt;0,M71&gt;0),2*(L71+M71+10.25*MAX(I71,J71)*0.001-0.12),IF(AND(N71="Ep",M71&gt;0),M71+22*MAX(I71,J71)*0.001-0.06,IF(AND(N71="Et",M71&gt;0),2*(M71+12.25*MAX(I71,J71)*0.001-0.06),P71))))))</f>
        <v>5.3260000000000005</v>
      </c>
      <c r="P71" s="52">
        <f>IF(AND(N71="Sm",K71&gt;0),K71+2*(17*MAX(I71,J71)*0.001)-0.06,IF(AND(N71="PtS",M71&gt;0),M71+35*MAX(I71,J71)*0.001+60*MAX(I71,J71)*0.001-0.05,IF(AND(N71="PtR",M71&gt;0),M71+60*MAX(I71,J71)*0.001,IF(AND(N71="Pt",M71&gt;0),M71+15*MAX(I71,J71)*0.001,IF(OR(N71="C",N71="2C",N71="Cd",N71="Ep",N71="Et",N71="Sm",N71="PtS",N71="PtR",N71="Pt"),0,K71)))))</f>
        <v>0</v>
      </c>
      <c r="Q71" s="53">
        <f t="shared" si="27"/>
        <v>0</v>
      </c>
      <c r="R71" s="53">
        <f t="shared" si="28"/>
        <v>0</v>
      </c>
      <c r="S71" s="53">
        <f t="shared" si="29"/>
        <v>0</v>
      </c>
      <c r="T71" s="54">
        <f t="shared" si="30"/>
        <v>0</v>
      </c>
      <c r="U71" s="54">
        <f t="shared" si="31"/>
        <v>0</v>
      </c>
      <c r="V71" s="54">
        <f t="shared" si="32"/>
        <v>0</v>
      </c>
      <c r="W71" s="54">
        <f t="shared" si="33"/>
        <v>15.978000000000002</v>
      </c>
      <c r="X71" s="54">
        <f t="shared" si="34"/>
        <v>0</v>
      </c>
      <c r="Y71" s="54">
        <f t="shared" si="35"/>
        <v>0</v>
      </c>
      <c r="Z71" s="54">
        <f t="shared" si="36"/>
        <v>0</v>
      </c>
      <c r="AA71" s="70">
        <f t="shared" si="37"/>
        <v>0</v>
      </c>
      <c r="AB71" s="74"/>
    </row>
    <row r="72" spans="1:28">
      <c r="A72" s="44"/>
      <c r="B72" s="75"/>
      <c r="C72" s="46" t="s">
        <v>65</v>
      </c>
      <c r="D72" s="46"/>
      <c r="E72" s="47">
        <v>1</v>
      </c>
      <c r="F72" s="48"/>
      <c r="G72" s="47">
        <f>2+2*3+2*3+((K70-(2*0.05+2*3*0.11+2*3*0.15))/0.2)+1</f>
        <v>32.549999999999997</v>
      </c>
      <c r="H72" s="49">
        <f>PRODUCT(E72,G72)</f>
        <v>32.549999999999997</v>
      </c>
      <c r="I72" s="47"/>
      <c r="J72" s="47">
        <v>6</v>
      </c>
      <c r="K72" s="73"/>
      <c r="L72" s="50">
        <v>0.2</v>
      </c>
      <c r="M72" s="50">
        <v>0.4</v>
      </c>
      <c r="N72" s="48" t="s">
        <v>66</v>
      </c>
      <c r="O72" s="51">
        <f>IF(OR(N72="Sm",N72="PtS",N72="PtR",N72="Pt"),P72,IF(AND(N72="C",K72&gt;0),K72+18*MAX(I72,J72)*0.001-0.06,IF(AND(N72="2C",K72&gt;0),K72+36*MAX(I72,J72)*0.001-0.06,IF(AND(N72="Cd",L72&gt;0,M72&gt;0),2*(L72+M72+10.25*MAX(I72,J72)*0.001-0.12),IF(AND(N72="Ep",M72&gt;0),M72+22*MAX(I72,J72)*0.001-0.06,IF(AND(N72="Et",M72&gt;0),2*(M72+12.25*MAX(I72,J72)*0.001-0.06),P72))))))</f>
        <v>1.0830000000000002</v>
      </c>
      <c r="P72" s="52">
        <f>IF(AND(N72="Sm",K72&gt;0),K72+2*(17*MAX(I72,J72)*0.001)-0.06,IF(AND(N72="PtS",M72&gt;0),M72+35*MAX(I72,J72)*0.001+60*MAX(I72,J72)*0.001-0.05,IF(AND(N72="PtR",M72&gt;0),M72+60*MAX(I72,J72)*0.001,IF(AND(N72="Pt",M72&gt;0),M72+15*MAX(I72,J72)*0.001,IF(OR(N72="C",N72="2C",N72="Cd",N72="Ep",N72="Et",N72="Sm",N72="PtS",N72="PtR",N72="Pt"),0,K72)))))</f>
        <v>0</v>
      </c>
      <c r="Q72" s="53">
        <f t="shared" si="27"/>
        <v>0</v>
      </c>
      <c r="R72" s="53">
        <f t="shared" si="28"/>
        <v>0</v>
      </c>
      <c r="S72" s="53">
        <f t="shared" si="29"/>
        <v>0</v>
      </c>
      <c r="T72" s="54">
        <f t="shared" si="30"/>
        <v>35.251650000000005</v>
      </c>
      <c r="U72" s="54">
        <f t="shared" si="31"/>
        <v>0</v>
      </c>
      <c r="V72" s="54">
        <f t="shared" si="32"/>
        <v>0</v>
      </c>
      <c r="W72" s="54">
        <f t="shared" si="33"/>
        <v>0</v>
      </c>
      <c r="X72" s="54">
        <f t="shared" si="34"/>
        <v>0</v>
      </c>
      <c r="Y72" s="54">
        <f t="shared" si="35"/>
        <v>0</v>
      </c>
      <c r="Z72" s="54">
        <f t="shared" si="36"/>
        <v>0</v>
      </c>
      <c r="AA72" s="70">
        <f t="shared" si="37"/>
        <v>0</v>
      </c>
      <c r="AB72" s="74"/>
    </row>
    <row r="73" spans="1:28">
      <c r="A73" s="56"/>
      <c r="B73" s="46"/>
      <c r="C73" s="46" t="s">
        <v>60</v>
      </c>
      <c r="D73" s="46"/>
      <c r="E73" s="47">
        <v>1</v>
      </c>
      <c r="F73" s="48"/>
      <c r="G73" s="47">
        <f>+G72</f>
        <v>32.549999999999997</v>
      </c>
      <c r="H73" s="49">
        <f>PRODUCT(E73,G73)</f>
        <v>32.549999999999997</v>
      </c>
      <c r="I73" s="47"/>
      <c r="J73" s="47">
        <v>6</v>
      </c>
      <c r="K73" s="50"/>
      <c r="L73" s="50"/>
      <c r="M73" s="50">
        <v>0.4</v>
      </c>
      <c r="N73" s="48" t="s">
        <v>61</v>
      </c>
      <c r="O73" s="51">
        <f>IF(OR(N73="Sm",N73="PtS",N73="PtR",N73="Pt"),P73,IF(AND(N73="C",K73&gt;0),K73+18*MAX(I73,J73)*0.001-0.06,IF(AND(N73="2C",K73&gt;0),K73+36*MAX(I73,J73)*0.001-0.06,IF(AND(N73="Cd",L73&gt;0,M73&gt;0),2*(L73+M73+10.25*MAX(I73,J73)*0.001-0.12),IF(AND(N73="Ep",M73&gt;0),M73+22*MAX(I73,J73)*0.001-0.06,IF(AND(N73="Et",M73&gt;0),2*(M73+12.25*MAX(I73,J73)*0.001-0.06),P73))))))</f>
        <v>0.47200000000000003</v>
      </c>
      <c r="P73" s="52">
        <f>IF(AND(N73="Sm",K73&gt;0),K73+2*(17*MAX(I73,J73)*0.001)-0.06,IF(AND(N73="PtS",M73&gt;0),M73+35*MAX(I73,J73)*0.001+60*MAX(I73,J73)*0.001-0.05,IF(AND(N73="PtR",M73&gt;0),M73+60*MAX(I73,J73)*0.001,IF(AND(N73="Pt",M73&gt;0),M73+15*MAX(I73,J73)*0.001,IF(OR(N73="C",N73="2C",N73="Cd",N73="Ep",N73="Et",N73="Sm",N73="PtS",N73="PtR",N73="Pt"),0,K73)))))</f>
        <v>0</v>
      </c>
      <c r="Q73" s="53">
        <f t="shared" si="27"/>
        <v>0</v>
      </c>
      <c r="R73" s="53">
        <f t="shared" si="28"/>
        <v>0</v>
      </c>
      <c r="S73" s="53">
        <f t="shared" si="29"/>
        <v>0</v>
      </c>
      <c r="T73" s="54">
        <f t="shared" si="30"/>
        <v>15.3636</v>
      </c>
      <c r="U73" s="54">
        <f t="shared" si="31"/>
        <v>0</v>
      </c>
      <c r="V73" s="54">
        <f t="shared" si="32"/>
        <v>0</v>
      </c>
      <c r="W73" s="54">
        <f t="shared" si="33"/>
        <v>0</v>
      </c>
      <c r="X73" s="54">
        <f t="shared" si="34"/>
        <v>0</v>
      </c>
      <c r="Y73" s="54">
        <f t="shared" si="35"/>
        <v>0</v>
      </c>
      <c r="Z73" s="54">
        <f t="shared" si="36"/>
        <v>0</v>
      </c>
      <c r="AA73" s="70">
        <f t="shared" si="37"/>
        <v>0</v>
      </c>
      <c r="AB73" s="74"/>
    </row>
    <row r="74" spans="1:28" ht="15.75">
      <c r="A74" s="140" t="s">
        <v>209</v>
      </c>
      <c r="B74" s="141"/>
      <c r="C74" s="141"/>
      <c r="D74" s="142"/>
      <c r="E74" s="47"/>
      <c r="F74" s="48"/>
      <c r="G74" s="47"/>
      <c r="H74" s="49"/>
      <c r="I74" s="47"/>
      <c r="J74" s="47"/>
      <c r="K74" s="50"/>
      <c r="L74" s="50"/>
      <c r="M74" s="50"/>
      <c r="N74" s="48"/>
      <c r="O74" s="51">
        <f>IF(OR(N74="Sm",N74="PtS",N74="PtR",N74="Pt"),P74,IF(AND(N74="C",K74&gt;0),K74+15*MAX(I74,J74)*0.001-0.06,IF(AND(N74="2C",K74&gt;0),K74+30*MAX(I74,J74)*0.001-0.06,IF(AND(N74="Cd",L74&gt;0,M74&gt;0),2*(L74+M74+10*MAX(I74,J74)*0.001-0.12),IF(AND(N74="Ep",M74&gt;0),M74+20*MAX(I74,J74)*0.001-0.06,IF(AND(N74="Et",M74&gt;0),2*(M74+10*MAX(I74,J74)*0.001-0.06),P74))))))</f>
        <v>0</v>
      </c>
      <c r="P74" s="52">
        <f>IF(AND(N74="Sm",K74&gt;0),K74+2*(15*MAX(I74,J74)*0.001)-0.06,IF(AND(N74="PtS",M74&gt;0),M74+30*MAX(I74,J74)*0.001+60*MAX(I74,J74)*0.001-0.05,IF(AND(N74="PtR",M74&gt;0),M74+60*MAX(I74,J74)*0.001,IF(AND(N74="Pt",M74&gt;0),M74+15*MAX(I74,J74)*0.001,IF(OR(N74="C",N74="2C",N74="Cd",N74="Ep",N74="Et",N74="Sm",N74="PtS",N74="PtR",N74="Pt"),0,K74)))))</f>
        <v>0</v>
      </c>
      <c r="Q74" s="53">
        <f t="shared" si="27"/>
        <v>0</v>
      </c>
      <c r="R74" s="53">
        <f t="shared" si="28"/>
        <v>0</v>
      </c>
      <c r="S74" s="53">
        <f t="shared" si="29"/>
        <v>0</v>
      </c>
      <c r="T74" s="54">
        <f t="shared" si="30"/>
        <v>0</v>
      </c>
      <c r="U74" s="54">
        <f t="shared" si="31"/>
        <v>0</v>
      </c>
      <c r="V74" s="54">
        <f t="shared" si="32"/>
        <v>0</v>
      </c>
      <c r="W74" s="54">
        <f t="shared" si="33"/>
        <v>0</v>
      </c>
      <c r="X74" s="54">
        <f t="shared" si="34"/>
        <v>0</v>
      </c>
      <c r="Y74" s="54">
        <f t="shared" si="35"/>
        <v>0</v>
      </c>
      <c r="Z74" s="54">
        <f t="shared" si="36"/>
        <v>0</v>
      </c>
      <c r="AA74" s="70">
        <f t="shared" si="37"/>
        <v>0</v>
      </c>
    </row>
    <row r="75" spans="1:28">
      <c r="A75" s="44"/>
      <c r="B75" s="72"/>
      <c r="C75" s="46" t="s">
        <v>70</v>
      </c>
      <c r="D75" s="46"/>
      <c r="E75" s="47">
        <v>1</v>
      </c>
      <c r="F75" s="48"/>
      <c r="G75" s="47">
        <v>3</v>
      </c>
      <c r="H75" s="49">
        <f>PRODUCT(E75,G75)</f>
        <v>3</v>
      </c>
      <c r="I75" s="47"/>
      <c r="J75" s="47">
        <v>12</v>
      </c>
      <c r="K75" s="50">
        <f>4.45+0.135+60*0.012</f>
        <v>5.3049999999999997</v>
      </c>
      <c r="L75" s="50"/>
      <c r="M75" s="50"/>
      <c r="N75" s="48" t="s">
        <v>69</v>
      </c>
      <c r="O75" s="51">
        <f>IF(OR(N75="Sm",N75="PtS",N75="PtR",N75="Pt"),P75,IF(AND(N75="C",K75&gt;0),K75+18*MAX(I75,J75)*0.001-0.06,IF(AND(N75="2C",K75&gt;0),K75+36*MAX(I75,J75)*0.001-0.06,IF(AND(N75="Cd",L75&gt;0,M75&gt;0),2*(L75+M75+10.25*MAX(I75,J75)*0.001-0.12),IF(AND(N75="Ep",M75&gt;0),M75+22*MAX(I75,J75)*0.001-0.06,IF(AND(N75="Et",M75&gt;0),2*(M75+12.25*MAX(I75,J75)*0.001-0.06),P75))))))</f>
        <v>5.4610000000000003</v>
      </c>
      <c r="P75" s="52">
        <f>IF(AND(N75="Sm",K75&gt;0),K75+2*(17*MAX(I75,J75)*0.001)-0.06,IF(AND(N75="PtS",M75&gt;0),M75+35*MAX(I75,J75)*0.001+60*MAX(I75,J75)*0.001-0.05,IF(AND(N75="PtR",M75&gt;0),M75+60*MAX(I75,J75)*0.001,IF(AND(N75="Pt",M75&gt;0),M75+15*MAX(I75,J75)*0.001,IF(OR(N75="C",N75="2C",N75="Cd",N75="Ep",N75="Et",N75="Sm",N75="PtS",N75="PtR",N75="Pt"),0,K75)))))</f>
        <v>0</v>
      </c>
      <c r="Q75" s="53">
        <f t="shared" si="27"/>
        <v>0</v>
      </c>
      <c r="R75" s="53">
        <f t="shared" si="28"/>
        <v>0</v>
      </c>
      <c r="S75" s="53">
        <f t="shared" si="29"/>
        <v>0</v>
      </c>
      <c r="T75" s="54">
        <f t="shared" si="30"/>
        <v>0</v>
      </c>
      <c r="U75" s="54">
        <f t="shared" si="31"/>
        <v>0</v>
      </c>
      <c r="V75" s="54">
        <f t="shared" si="32"/>
        <v>0</v>
      </c>
      <c r="W75" s="54">
        <f t="shared" si="33"/>
        <v>16.383000000000003</v>
      </c>
      <c r="X75" s="54">
        <f t="shared" si="34"/>
        <v>0</v>
      </c>
      <c r="Y75" s="54">
        <f t="shared" si="35"/>
        <v>0</v>
      </c>
      <c r="Z75" s="54">
        <f t="shared" si="36"/>
        <v>0</v>
      </c>
      <c r="AA75" s="70">
        <f t="shared" si="37"/>
        <v>0</v>
      </c>
      <c r="AB75" s="74"/>
    </row>
    <row r="76" spans="1:28">
      <c r="A76" s="44"/>
      <c r="B76" s="55"/>
      <c r="C76" s="46" t="s">
        <v>71</v>
      </c>
      <c r="D76" s="46"/>
      <c r="E76" s="47">
        <v>1</v>
      </c>
      <c r="F76" s="48"/>
      <c r="G76" s="47">
        <v>3</v>
      </c>
      <c r="H76" s="49">
        <f>PRODUCT(E76,G76)</f>
        <v>3</v>
      </c>
      <c r="I76" s="47"/>
      <c r="J76" s="47">
        <v>12</v>
      </c>
      <c r="K76" s="50">
        <f>+K75</f>
        <v>5.3049999999999997</v>
      </c>
      <c r="L76" s="50"/>
      <c r="M76" s="50"/>
      <c r="N76" s="48" t="s">
        <v>69</v>
      </c>
      <c r="O76" s="51">
        <f>IF(OR(N76="Sm",N76="PtS",N76="PtR",N76="Pt"),P76,IF(AND(N76="C",K76&gt;0),K76+18*MAX(I76,J76)*0.001-0.06,IF(AND(N76="2C",K76&gt;0),K76+36*MAX(I76,J76)*0.001-0.06,IF(AND(N76="Cd",L76&gt;0,M76&gt;0),2*(L76+M76+10.25*MAX(I76,J76)*0.001-0.12),IF(AND(N76="Ep",M76&gt;0),M76+22*MAX(I76,J76)*0.001-0.06,IF(AND(N76="Et",M76&gt;0),2*(M76+12.25*MAX(I76,J76)*0.001-0.06),P76))))))</f>
        <v>5.4610000000000003</v>
      </c>
      <c r="P76" s="52">
        <f>IF(AND(N76="Sm",K76&gt;0),K76+2*(17*MAX(I76,J76)*0.001)-0.06,IF(AND(N76="PtS",M76&gt;0),M76+35*MAX(I76,J76)*0.001+60*MAX(I76,J76)*0.001-0.05,IF(AND(N76="PtR",M76&gt;0),M76+60*MAX(I76,J76)*0.001,IF(AND(N76="Pt",M76&gt;0),M76+15*MAX(I76,J76)*0.001,IF(OR(N76="C",N76="2C",N76="Cd",N76="Ep",N76="Et",N76="Sm",N76="PtS",N76="PtR",N76="Pt"),0,K76)))))</f>
        <v>0</v>
      </c>
      <c r="Q76" s="53">
        <f t="shared" si="27"/>
        <v>0</v>
      </c>
      <c r="R76" s="53">
        <f t="shared" si="28"/>
        <v>0</v>
      </c>
      <c r="S76" s="53">
        <f t="shared" si="29"/>
        <v>0</v>
      </c>
      <c r="T76" s="54">
        <f t="shared" si="30"/>
        <v>0</v>
      </c>
      <c r="U76" s="54">
        <f t="shared" si="31"/>
        <v>0</v>
      </c>
      <c r="V76" s="54">
        <f t="shared" si="32"/>
        <v>0</v>
      </c>
      <c r="W76" s="54">
        <f t="shared" si="33"/>
        <v>16.383000000000003</v>
      </c>
      <c r="X76" s="54">
        <f t="shared" si="34"/>
        <v>0</v>
      </c>
      <c r="Y76" s="54">
        <f t="shared" si="35"/>
        <v>0</v>
      </c>
      <c r="Z76" s="54">
        <f t="shared" si="36"/>
        <v>0</v>
      </c>
      <c r="AA76" s="70">
        <f t="shared" si="37"/>
        <v>0</v>
      </c>
      <c r="AB76" s="74"/>
    </row>
    <row r="77" spans="1:28">
      <c r="A77" s="44"/>
      <c r="B77" s="75"/>
      <c r="C77" s="46" t="s">
        <v>65</v>
      </c>
      <c r="D77" s="46"/>
      <c r="E77" s="47">
        <v>1</v>
      </c>
      <c r="F77" s="48"/>
      <c r="G77" s="47">
        <f>2+2*3+2*3+((K75-(2*0.05+2*3*0.11+2*3*0.15))/0.2)+1</f>
        <v>33.224999999999994</v>
      </c>
      <c r="H77" s="49">
        <f>PRODUCT(E77,G77)</f>
        <v>33.224999999999994</v>
      </c>
      <c r="I77" s="47"/>
      <c r="J77" s="47">
        <v>6</v>
      </c>
      <c r="K77" s="73"/>
      <c r="L77" s="50">
        <v>0.2</v>
      </c>
      <c r="M77" s="50">
        <v>0.4</v>
      </c>
      <c r="N77" s="48" t="s">
        <v>66</v>
      </c>
      <c r="O77" s="51">
        <f>IF(OR(N77="Sm",N77="PtS",N77="PtR",N77="Pt"),P77,IF(AND(N77="C",K77&gt;0),K77+18*MAX(I77,J77)*0.001-0.06,IF(AND(N77="2C",K77&gt;0),K77+36*MAX(I77,J77)*0.001-0.06,IF(AND(N77="Cd",L77&gt;0,M77&gt;0),2*(L77+M77+10.25*MAX(I77,J77)*0.001-0.12),IF(AND(N77="Ep",M77&gt;0),M77+22*MAX(I77,J77)*0.001-0.06,IF(AND(N77="Et",M77&gt;0),2*(M77+12.25*MAX(I77,J77)*0.001-0.06),P77))))))</f>
        <v>1.0830000000000002</v>
      </c>
      <c r="P77" s="52">
        <f>IF(AND(N77="Sm",K77&gt;0),K77+2*(17*MAX(I77,J77)*0.001)-0.06,IF(AND(N77="PtS",M77&gt;0),M77+35*MAX(I77,J77)*0.001+60*MAX(I77,J77)*0.001-0.05,IF(AND(N77="PtR",M77&gt;0),M77+60*MAX(I77,J77)*0.001,IF(AND(N77="Pt",M77&gt;0),M77+15*MAX(I77,J77)*0.001,IF(OR(N77="C",N77="2C",N77="Cd",N77="Ep",N77="Et",N77="Sm",N77="PtS",N77="PtR",N77="Pt"),0,K77)))))</f>
        <v>0</v>
      </c>
      <c r="Q77" s="53">
        <f t="shared" si="27"/>
        <v>0</v>
      </c>
      <c r="R77" s="53">
        <f t="shared" si="28"/>
        <v>0</v>
      </c>
      <c r="S77" s="53">
        <f t="shared" si="29"/>
        <v>0</v>
      </c>
      <c r="T77" s="54">
        <f t="shared" si="30"/>
        <v>35.982675</v>
      </c>
      <c r="U77" s="54">
        <f t="shared" si="31"/>
        <v>0</v>
      </c>
      <c r="V77" s="54">
        <f t="shared" si="32"/>
        <v>0</v>
      </c>
      <c r="W77" s="54">
        <f t="shared" si="33"/>
        <v>0</v>
      </c>
      <c r="X77" s="54">
        <f t="shared" si="34"/>
        <v>0</v>
      </c>
      <c r="Y77" s="54">
        <f t="shared" si="35"/>
        <v>0</v>
      </c>
      <c r="Z77" s="54">
        <f t="shared" si="36"/>
        <v>0</v>
      </c>
      <c r="AA77" s="70">
        <f t="shared" si="37"/>
        <v>0</v>
      </c>
      <c r="AB77" s="74"/>
    </row>
    <row r="78" spans="1:28">
      <c r="A78" s="56"/>
      <c r="B78" s="46"/>
      <c r="C78" s="46" t="s">
        <v>60</v>
      </c>
      <c r="D78" s="46"/>
      <c r="E78" s="47">
        <v>1</v>
      </c>
      <c r="F78" s="48"/>
      <c r="G78" s="47">
        <f>+G77</f>
        <v>33.224999999999994</v>
      </c>
      <c r="H78" s="49">
        <f>PRODUCT(E78,G78)</f>
        <v>33.224999999999994</v>
      </c>
      <c r="I78" s="47"/>
      <c r="J78" s="47">
        <v>6</v>
      </c>
      <c r="K78" s="50"/>
      <c r="L78" s="50"/>
      <c r="M78" s="50">
        <v>0.4</v>
      </c>
      <c r="N78" s="48" t="s">
        <v>61</v>
      </c>
      <c r="O78" s="51">
        <f>IF(OR(N78="Sm",N78="PtS",N78="PtR",N78="Pt"),P78,IF(AND(N78="C",K78&gt;0),K78+18*MAX(I78,J78)*0.001-0.06,IF(AND(N78="2C",K78&gt;0),K78+36*MAX(I78,J78)*0.001-0.06,IF(AND(N78="Cd",L78&gt;0,M78&gt;0),2*(L78+M78+10.25*MAX(I78,J78)*0.001-0.12),IF(AND(N78="Ep",M78&gt;0),M78+22*MAX(I78,J78)*0.001-0.06,IF(AND(N78="Et",M78&gt;0),2*(M78+12.25*MAX(I78,J78)*0.001-0.06),P78))))))</f>
        <v>0.47200000000000003</v>
      </c>
      <c r="P78" s="52">
        <f>IF(AND(N78="Sm",K78&gt;0),K78+2*(17*MAX(I78,J78)*0.001)-0.06,IF(AND(N78="PtS",M78&gt;0),M78+35*MAX(I78,J78)*0.001+60*MAX(I78,J78)*0.001-0.05,IF(AND(N78="PtR",M78&gt;0),M78+60*MAX(I78,J78)*0.001,IF(AND(N78="Pt",M78&gt;0),M78+15*MAX(I78,J78)*0.001,IF(OR(N78="C",N78="2C",N78="Cd",N78="Ep",N78="Et",N78="Sm",N78="PtS",N78="PtR",N78="Pt"),0,K78)))))</f>
        <v>0</v>
      </c>
      <c r="Q78" s="53">
        <f t="shared" si="27"/>
        <v>0</v>
      </c>
      <c r="R78" s="53">
        <f t="shared" si="28"/>
        <v>0</v>
      </c>
      <c r="S78" s="53">
        <f t="shared" si="29"/>
        <v>0</v>
      </c>
      <c r="T78" s="54">
        <f t="shared" si="30"/>
        <v>15.682199999999998</v>
      </c>
      <c r="U78" s="54">
        <f t="shared" si="31"/>
        <v>0</v>
      </c>
      <c r="V78" s="54">
        <f t="shared" si="32"/>
        <v>0</v>
      </c>
      <c r="W78" s="54">
        <f t="shared" si="33"/>
        <v>0</v>
      </c>
      <c r="X78" s="54">
        <f t="shared" si="34"/>
        <v>0</v>
      </c>
      <c r="Y78" s="54">
        <f t="shared" si="35"/>
        <v>0</v>
      </c>
      <c r="Z78" s="54">
        <f t="shared" si="36"/>
        <v>0</v>
      </c>
      <c r="AA78" s="70">
        <f t="shared" si="37"/>
        <v>0</v>
      </c>
      <c r="AB78" s="74"/>
    </row>
    <row r="79" spans="1:28" ht="15.75">
      <c r="A79" s="140" t="s">
        <v>214</v>
      </c>
      <c r="B79" s="141"/>
      <c r="C79" s="141"/>
      <c r="D79" s="142"/>
      <c r="E79" s="47"/>
      <c r="F79" s="48"/>
      <c r="G79" s="47"/>
      <c r="H79" s="49"/>
      <c r="I79" s="47"/>
      <c r="J79" s="47"/>
      <c r="K79" s="50"/>
      <c r="L79" s="50"/>
      <c r="M79" s="50"/>
      <c r="N79" s="48"/>
      <c r="O79" s="51">
        <f>IF(OR(N79="Sm",N79="PtS",N79="PtR",N79="Pt"),P79,IF(AND(N79="C",K79&gt;0),K79+15*MAX(I79,J79)*0.001-0.06,IF(AND(N79="2C",K79&gt;0),K79+30*MAX(I79,J79)*0.001-0.06,IF(AND(N79="Cd",L79&gt;0,M79&gt;0),2*(L79+M79+10*MAX(I79,J79)*0.001-0.12),IF(AND(N79="Ep",M79&gt;0),M79+20*MAX(I79,J79)*0.001-0.06,IF(AND(N79="Et",M79&gt;0),2*(M79+10*MAX(I79,J79)*0.001-0.06),P79))))))</f>
        <v>0</v>
      </c>
      <c r="P79" s="52">
        <f>IF(AND(N79="Sm",K79&gt;0),K79+2*(15*MAX(I79,J79)*0.001)-0.06,IF(AND(N79="PtS",M79&gt;0),M79+30*MAX(I79,J79)*0.001+60*MAX(I79,J79)*0.001-0.05,IF(AND(N79="PtR",M79&gt;0),M79+60*MAX(I79,J79)*0.001,IF(AND(N79="Pt",M79&gt;0),M79+15*MAX(I79,J79)*0.001,IF(OR(N79="C",N79="2C",N79="Cd",N79="Ep",N79="Et",N79="Sm",N79="PtS",N79="PtR",N79="Pt"),0,K79)))))</f>
        <v>0</v>
      </c>
      <c r="Q79" s="53">
        <f t="shared" ref="Q79:Q106" si="38">IF(I79=6,H79*O79,0)</f>
        <v>0</v>
      </c>
      <c r="R79" s="53">
        <f t="shared" ref="R79:R106" si="39">IF(I79=8,H79*O79,0)</f>
        <v>0</v>
      </c>
      <c r="S79" s="53">
        <f t="shared" ref="S79:S106" si="40">IF(I79=10,H79*O79,0)</f>
        <v>0</v>
      </c>
      <c r="T79" s="54">
        <f t="shared" ref="T79:T106" si="41">IF(J79 =6,H79*O79,0)</f>
        <v>0</v>
      </c>
      <c r="U79" s="54">
        <f t="shared" ref="U79:U106" si="42">IF(J79 =8,H79*O79,0)</f>
        <v>0</v>
      </c>
      <c r="V79" s="54">
        <f t="shared" ref="V79:V106" si="43">IF(J79 =10,H79*O79,0)</f>
        <v>0</v>
      </c>
      <c r="W79" s="54">
        <f t="shared" ref="W79:W106" si="44">IF(J79 =12,H79*O79,0)</f>
        <v>0</v>
      </c>
      <c r="X79" s="54">
        <f t="shared" ref="X79:X106" si="45">IF(J79 =14,H79*O79,0)</f>
        <v>0</v>
      </c>
      <c r="Y79" s="54">
        <f t="shared" ref="Y79:Y106" si="46">IF(J79 =16,H79*O79,0)</f>
        <v>0</v>
      </c>
      <c r="Z79" s="54">
        <f t="shared" ref="Z79:Z106" si="47">IF(J79 =20,H79*O79,0)</f>
        <v>0</v>
      </c>
      <c r="AA79" s="70">
        <f t="shared" ref="AA79:AA106" si="48">IF(J79 =25,H79*O79,0)</f>
        <v>0</v>
      </c>
    </row>
    <row r="80" spans="1:28">
      <c r="A80" s="44"/>
      <c r="B80" s="72"/>
      <c r="C80" s="46" t="s">
        <v>70</v>
      </c>
      <c r="D80" s="46"/>
      <c r="E80" s="47">
        <v>1</v>
      </c>
      <c r="F80" s="48"/>
      <c r="G80" s="47">
        <v>3</v>
      </c>
      <c r="H80" s="49">
        <f t="shared" ref="H80:H85" si="49">PRODUCT(E80,G80)</f>
        <v>3</v>
      </c>
      <c r="I80" s="47"/>
      <c r="J80" s="47">
        <v>14</v>
      </c>
      <c r="K80" s="50">
        <f>6.9+0.135*2</f>
        <v>7.17</v>
      </c>
      <c r="L80" s="50"/>
      <c r="M80" s="50"/>
      <c r="N80" s="48" t="s">
        <v>67</v>
      </c>
      <c r="O80" s="51">
        <f t="shared" ref="O80:O85" si="50">IF(OR(N80="Sm",N80="PtS",N80="PtR",N80="Pt"),P80,IF(AND(N80="C",K80&gt;0),K80+18*MAX(I80,J80)*0.001-0.06,IF(AND(N80="2C",K80&gt;0),K80+36*MAX(I80,J80)*0.001-0.06,IF(AND(N80="Cd",L80&gt;0,M80&gt;0),2*(L80+M80+10.25*MAX(I80,J80)*0.001-0.12),IF(AND(N80="Ep",M80&gt;0),M80+22*MAX(I80,J80)*0.001-0.06,IF(AND(N80="Et",M80&gt;0),2*(M80+12.25*MAX(I80,J80)*0.001-0.06),P80))))))</f>
        <v>7.6139999999999999</v>
      </c>
      <c r="P80" s="52">
        <f t="shared" ref="P80:P85" si="51">IF(AND(N80="Sm",K80&gt;0),K80+2*(17*MAX(I80,J80)*0.001)-0.06,IF(AND(N80="PtS",M80&gt;0),M80+35*MAX(I80,J80)*0.001+60*MAX(I80,J80)*0.001-0.05,IF(AND(N80="PtR",M80&gt;0),M80+60*MAX(I80,J80)*0.001,IF(AND(N80="Pt",M80&gt;0),M80+15*MAX(I80,J80)*0.001,IF(OR(N80="C",N80="2C",N80="Cd",N80="Ep",N80="Et",N80="Sm",N80="PtS",N80="PtR",N80="Pt"),0,K80)))))</f>
        <v>0</v>
      </c>
      <c r="Q80" s="53">
        <f t="shared" si="38"/>
        <v>0</v>
      </c>
      <c r="R80" s="53">
        <f t="shared" si="39"/>
        <v>0</v>
      </c>
      <c r="S80" s="53">
        <f t="shared" si="40"/>
        <v>0</v>
      </c>
      <c r="T80" s="54">
        <f t="shared" si="41"/>
        <v>0</v>
      </c>
      <c r="U80" s="54">
        <f t="shared" si="42"/>
        <v>0</v>
      </c>
      <c r="V80" s="54">
        <f t="shared" si="43"/>
        <v>0</v>
      </c>
      <c r="W80" s="54">
        <f t="shared" si="44"/>
        <v>0</v>
      </c>
      <c r="X80" s="54">
        <f t="shared" si="45"/>
        <v>22.841999999999999</v>
      </c>
      <c r="Y80" s="54">
        <f t="shared" si="46"/>
        <v>0</v>
      </c>
      <c r="Z80" s="54">
        <f t="shared" si="47"/>
        <v>0</v>
      </c>
      <c r="AA80" s="70">
        <f t="shared" si="48"/>
        <v>0</v>
      </c>
      <c r="AB80" s="74"/>
    </row>
    <row r="81" spans="1:28">
      <c r="A81" s="44"/>
      <c r="B81" s="55"/>
      <c r="C81" s="46" t="s">
        <v>71</v>
      </c>
      <c r="D81" s="46"/>
      <c r="E81" s="47">
        <v>1</v>
      </c>
      <c r="F81" s="48"/>
      <c r="G81" s="47">
        <v>3</v>
      </c>
      <c r="H81" s="49">
        <f t="shared" si="49"/>
        <v>3</v>
      </c>
      <c r="I81" s="47"/>
      <c r="J81" s="47">
        <v>12</v>
      </c>
      <c r="K81" s="50">
        <f>+K80</f>
        <v>7.17</v>
      </c>
      <c r="L81" s="50"/>
      <c r="M81" s="50"/>
      <c r="N81" s="48" t="s">
        <v>67</v>
      </c>
      <c r="O81" s="51">
        <f t="shared" si="50"/>
        <v>7.5420000000000007</v>
      </c>
      <c r="P81" s="52">
        <f t="shared" si="51"/>
        <v>0</v>
      </c>
      <c r="Q81" s="53">
        <f t="shared" si="38"/>
        <v>0</v>
      </c>
      <c r="R81" s="53">
        <f t="shared" si="39"/>
        <v>0</v>
      </c>
      <c r="S81" s="53">
        <f t="shared" si="40"/>
        <v>0</v>
      </c>
      <c r="T81" s="54">
        <f t="shared" si="41"/>
        <v>0</v>
      </c>
      <c r="U81" s="54">
        <f t="shared" si="42"/>
        <v>0</v>
      </c>
      <c r="V81" s="54">
        <f t="shared" si="43"/>
        <v>0</v>
      </c>
      <c r="W81" s="54">
        <f t="shared" si="44"/>
        <v>22.626000000000001</v>
      </c>
      <c r="X81" s="54">
        <f t="shared" si="45"/>
        <v>0</v>
      </c>
      <c r="Y81" s="54">
        <f t="shared" si="46"/>
        <v>0</v>
      </c>
      <c r="Z81" s="54">
        <f t="shared" si="47"/>
        <v>0</v>
      </c>
      <c r="AA81" s="70">
        <f t="shared" si="48"/>
        <v>0</v>
      </c>
      <c r="AB81" s="74"/>
    </row>
    <row r="82" spans="1:28">
      <c r="A82" s="44"/>
      <c r="B82" s="55"/>
      <c r="C82" s="46" t="s">
        <v>73</v>
      </c>
      <c r="D82" s="46"/>
      <c r="E82" s="47">
        <v>1</v>
      </c>
      <c r="F82" s="48"/>
      <c r="G82" s="47">
        <v>2</v>
      </c>
      <c r="H82" s="49">
        <f t="shared" si="49"/>
        <v>2</v>
      </c>
      <c r="I82" s="47"/>
      <c r="J82" s="47">
        <v>10</v>
      </c>
      <c r="K82" s="50">
        <f>+K80-0.03*2</f>
        <v>7.11</v>
      </c>
      <c r="L82" s="50"/>
      <c r="M82" s="50"/>
      <c r="N82" s="48" t="s">
        <v>72</v>
      </c>
      <c r="O82" s="51">
        <f t="shared" si="50"/>
        <v>7.11</v>
      </c>
      <c r="P82" s="52">
        <f t="shared" si="51"/>
        <v>7.11</v>
      </c>
      <c r="Q82" s="53">
        <f t="shared" si="38"/>
        <v>0</v>
      </c>
      <c r="R82" s="53">
        <f t="shared" si="39"/>
        <v>0</v>
      </c>
      <c r="S82" s="53">
        <f t="shared" si="40"/>
        <v>0</v>
      </c>
      <c r="T82" s="54">
        <f t="shared" si="41"/>
        <v>0</v>
      </c>
      <c r="U82" s="54">
        <f t="shared" si="42"/>
        <v>0</v>
      </c>
      <c r="V82" s="54">
        <f t="shared" si="43"/>
        <v>14.22</v>
      </c>
      <c r="W82" s="54">
        <f t="shared" si="44"/>
        <v>0</v>
      </c>
      <c r="X82" s="54">
        <f t="shared" si="45"/>
        <v>0</v>
      </c>
      <c r="Y82" s="54">
        <f t="shared" si="46"/>
        <v>0</v>
      </c>
      <c r="Z82" s="54">
        <f t="shared" si="47"/>
        <v>0</v>
      </c>
      <c r="AA82" s="70">
        <f t="shared" si="48"/>
        <v>0</v>
      </c>
      <c r="AB82" s="74"/>
    </row>
    <row r="83" spans="1:28">
      <c r="A83" s="44"/>
      <c r="B83" s="75"/>
      <c r="C83" s="46" t="s">
        <v>65</v>
      </c>
      <c r="D83" s="46"/>
      <c r="E83" s="47">
        <v>1</v>
      </c>
      <c r="F83" s="48"/>
      <c r="G83" s="47">
        <f>2+2*3+2*3+((K80-(2*0.05+2*3*0.11+2*3*0.15))/0.2)+1</f>
        <v>42.55</v>
      </c>
      <c r="H83" s="49">
        <f t="shared" si="49"/>
        <v>42.55</v>
      </c>
      <c r="I83" s="47"/>
      <c r="J83" s="47">
        <v>6</v>
      </c>
      <c r="K83" s="73"/>
      <c r="L83" s="50">
        <v>0.2</v>
      </c>
      <c r="M83" s="50">
        <v>0.6</v>
      </c>
      <c r="N83" s="48" t="s">
        <v>66</v>
      </c>
      <c r="O83" s="51">
        <f t="shared" si="50"/>
        <v>1.4830000000000001</v>
      </c>
      <c r="P83" s="52">
        <f t="shared" si="51"/>
        <v>0</v>
      </c>
      <c r="Q83" s="53">
        <f t="shared" si="38"/>
        <v>0</v>
      </c>
      <c r="R83" s="53">
        <f t="shared" si="39"/>
        <v>0</v>
      </c>
      <c r="S83" s="53">
        <f t="shared" si="40"/>
        <v>0</v>
      </c>
      <c r="T83" s="54">
        <f t="shared" si="41"/>
        <v>63.101649999999999</v>
      </c>
      <c r="U83" s="54">
        <f t="shared" si="42"/>
        <v>0</v>
      </c>
      <c r="V83" s="54">
        <f t="shared" si="43"/>
        <v>0</v>
      </c>
      <c r="W83" s="54">
        <f t="shared" si="44"/>
        <v>0</v>
      </c>
      <c r="X83" s="54">
        <f t="shared" si="45"/>
        <v>0</v>
      </c>
      <c r="Y83" s="54">
        <f t="shared" si="46"/>
        <v>0</v>
      </c>
      <c r="Z83" s="54">
        <f t="shared" si="47"/>
        <v>0</v>
      </c>
      <c r="AA83" s="70">
        <f t="shared" si="48"/>
        <v>0</v>
      </c>
      <c r="AB83" s="74"/>
    </row>
    <row r="84" spans="1:28">
      <c r="A84" s="56"/>
      <c r="B84" s="46"/>
      <c r="C84" s="46" t="s">
        <v>60</v>
      </c>
      <c r="D84" s="46"/>
      <c r="E84" s="47">
        <v>1</v>
      </c>
      <c r="F84" s="48"/>
      <c r="G84" s="47">
        <f>+G83</f>
        <v>42.55</v>
      </c>
      <c r="H84" s="49">
        <f t="shared" si="49"/>
        <v>42.55</v>
      </c>
      <c r="I84" s="47"/>
      <c r="J84" s="47">
        <v>6</v>
      </c>
      <c r="K84" s="50"/>
      <c r="L84" s="50"/>
      <c r="M84" s="50">
        <v>0.2</v>
      </c>
      <c r="N84" s="48" t="s">
        <v>61</v>
      </c>
      <c r="O84" s="51">
        <f t="shared" si="50"/>
        <v>0.27200000000000002</v>
      </c>
      <c r="P84" s="52">
        <f t="shared" si="51"/>
        <v>0</v>
      </c>
      <c r="Q84" s="53">
        <f t="shared" si="38"/>
        <v>0</v>
      </c>
      <c r="R84" s="53">
        <f t="shared" si="39"/>
        <v>0</v>
      </c>
      <c r="S84" s="53">
        <f t="shared" si="40"/>
        <v>0</v>
      </c>
      <c r="T84" s="54">
        <f t="shared" si="41"/>
        <v>11.573600000000001</v>
      </c>
      <c r="U84" s="54">
        <f t="shared" si="42"/>
        <v>0</v>
      </c>
      <c r="V84" s="54">
        <f t="shared" si="43"/>
        <v>0</v>
      </c>
      <c r="W84" s="54">
        <f t="shared" si="44"/>
        <v>0</v>
      </c>
      <c r="X84" s="54">
        <f t="shared" si="45"/>
        <v>0</v>
      </c>
      <c r="Y84" s="54">
        <f t="shared" si="46"/>
        <v>0</v>
      </c>
      <c r="Z84" s="54">
        <f t="shared" si="47"/>
        <v>0</v>
      </c>
      <c r="AA84" s="70">
        <f t="shared" si="48"/>
        <v>0</v>
      </c>
      <c r="AB84" s="74"/>
    </row>
    <row r="85" spans="1:28">
      <c r="A85" s="56"/>
      <c r="B85" s="46"/>
      <c r="C85" s="46" t="s">
        <v>60</v>
      </c>
      <c r="D85" s="46"/>
      <c r="E85" s="47">
        <v>1</v>
      </c>
      <c r="F85" s="48"/>
      <c r="G85" s="47">
        <f>+G83</f>
        <v>42.55</v>
      </c>
      <c r="H85" s="49">
        <f t="shared" si="49"/>
        <v>42.55</v>
      </c>
      <c r="I85" s="47"/>
      <c r="J85" s="47">
        <v>6</v>
      </c>
      <c r="K85" s="50"/>
      <c r="L85" s="50"/>
      <c r="M85" s="50">
        <v>0.6</v>
      </c>
      <c r="N85" s="48" t="s">
        <v>61</v>
      </c>
      <c r="O85" s="51">
        <f t="shared" si="50"/>
        <v>0.67199999999999993</v>
      </c>
      <c r="P85" s="52">
        <f t="shared" si="51"/>
        <v>0</v>
      </c>
      <c r="Q85" s="53">
        <f t="shared" si="38"/>
        <v>0</v>
      </c>
      <c r="R85" s="53">
        <f t="shared" si="39"/>
        <v>0</v>
      </c>
      <c r="S85" s="53">
        <f t="shared" si="40"/>
        <v>0</v>
      </c>
      <c r="T85" s="54">
        <f t="shared" si="41"/>
        <v>28.593599999999995</v>
      </c>
      <c r="U85" s="54">
        <f t="shared" si="42"/>
        <v>0</v>
      </c>
      <c r="V85" s="54">
        <f t="shared" si="43"/>
        <v>0</v>
      </c>
      <c r="W85" s="54">
        <f t="shared" si="44"/>
        <v>0</v>
      </c>
      <c r="X85" s="54">
        <f t="shared" si="45"/>
        <v>0</v>
      </c>
      <c r="Y85" s="54">
        <f t="shared" si="46"/>
        <v>0</v>
      </c>
      <c r="Z85" s="54">
        <f t="shared" si="47"/>
        <v>0</v>
      </c>
      <c r="AA85" s="70">
        <f t="shared" si="48"/>
        <v>0</v>
      </c>
      <c r="AB85" s="74"/>
    </row>
    <row r="86" spans="1:28" ht="15.75">
      <c r="A86" s="140" t="s">
        <v>215</v>
      </c>
      <c r="B86" s="141"/>
      <c r="C86" s="141"/>
      <c r="D86" s="142"/>
      <c r="E86" s="47"/>
      <c r="F86" s="48"/>
      <c r="G86" s="47"/>
      <c r="H86" s="49"/>
      <c r="I86" s="47"/>
      <c r="J86" s="47"/>
      <c r="K86" s="50"/>
      <c r="L86" s="50"/>
      <c r="M86" s="50"/>
      <c r="N86" s="48"/>
      <c r="O86" s="51">
        <f>IF(OR(N86="Sm",N86="PtS",N86="PtR",N86="Pt"),P86,IF(AND(N86="C",K86&gt;0),K86+15*MAX(I86,J86)*0.001-0.06,IF(AND(N86="2C",K86&gt;0),K86+30*MAX(I86,J86)*0.001-0.06,IF(AND(N86="Cd",L86&gt;0,M86&gt;0),2*(L86+M86+10*MAX(I86,J86)*0.001-0.12),IF(AND(N86="Ep",M86&gt;0),M86+20*MAX(I86,J86)*0.001-0.06,IF(AND(N86="Et",M86&gt;0),2*(M86+10*MAX(I86,J86)*0.001-0.06),P86))))))</f>
        <v>0</v>
      </c>
      <c r="P86" s="52">
        <f>IF(AND(N86="Sm",K86&gt;0),K86+2*(15*MAX(I86,J86)*0.001)-0.06,IF(AND(N86="PtS",M86&gt;0),M86+30*MAX(I86,J86)*0.001+60*MAX(I86,J86)*0.001-0.05,IF(AND(N86="PtR",M86&gt;0),M86+60*MAX(I86,J86)*0.001,IF(AND(N86="Pt",M86&gt;0),M86+15*MAX(I86,J86)*0.001,IF(OR(N86="C",N86="2C",N86="Cd",N86="Ep",N86="Et",N86="Sm",N86="PtS",N86="PtR",N86="Pt"),0,K86)))))</f>
        <v>0</v>
      </c>
      <c r="Q86" s="53">
        <f t="shared" ref="Q86:Q99" si="52">IF(I86=6,H86*O86,0)</f>
        <v>0</v>
      </c>
      <c r="R86" s="53">
        <f t="shared" ref="R86:R99" si="53">IF(I86=8,H86*O86,0)</f>
        <v>0</v>
      </c>
      <c r="S86" s="53">
        <f t="shared" ref="S86:S99" si="54">IF(I86=10,H86*O86,0)</f>
        <v>0</v>
      </c>
      <c r="T86" s="54">
        <f t="shared" ref="T86:T99" si="55">IF(J86 =6,H86*O86,0)</f>
        <v>0</v>
      </c>
      <c r="U86" s="54">
        <f t="shared" ref="U86:U99" si="56">IF(J86 =8,H86*O86,0)</f>
        <v>0</v>
      </c>
      <c r="V86" s="54">
        <f t="shared" ref="V86:V99" si="57">IF(J86 =10,H86*O86,0)</f>
        <v>0</v>
      </c>
      <c r="W86" s="54">
        <f t="shared" ref="W86:W99" si="58">IF(J86 =12,H86*O86,0)</f>
        <v>0</v>
      </c>
      <c r="X86" s="54">
        <f t="shared" ref="X86:X99" si="59">IF(J86 =14,H86*O86,0)</f>
        <v>0</v>
      </c>
      <c r="Y86" s="54">
        <f t="shared" ref="Y86:Y99" si="60">IF(J86 =16,H86*O86,0)</f>
        <v>0</v>
      </c>
      <c r="Z86" s="54">
        <f t="shared" ref="Z86:Z99" si="61">IF(J86 =20,H86*O86,0)</f>
        <v>0</v>
      </c>
      <c r="AA86" s="70">
        <f t="shared" ref="AA86:AA99" si="62">IF(J86 =25,H86*O86,0)</f>
        <v>0</v>
      </c>
    </row>
    <row r="87" spans="1:28">
      <c r="A87" s="44"/>
      <c r="B87" s="72"/>
      <c r="C87" s="46" t="s">
        <v>70</v>
      </c>
      <c r="D87" s="46"/>
      <c r="E87" s="47">
        <v>1</v>
      </c>
      <c r="F87" s="48"/>
      <c r="G87" s="47">
        <v>3</v>
      </c>
      <c r="H87" s="49">
        <f t="shared" ref="H87:H92" si="63">PRODUCT(E87,G87)</f>
        <v>3</v>
      </c>
      <c r="I87" s="47"/>
      <c r="J87" s="47">
        <v>14</v>
      </c>
      <c r="K87" s="50">
        <f>6.9+0.135+60*0.014</f>
        <v>7.875</v>
      </c>
      <c r="L87" s="50"/>
      <c r="M87" s="50"/>
      <c r="N87" s="48" t="s">
        <v>69</v>
      </c>
      <c r="O87" s="51">
        <f t="shared" ref="O87:O92" si="64">IF(OR(N87="Sm",N87="PtS",N87="PtR",N87="Pt"),P87,IF(AND(N87="C",K87&gt;0),K87+18*MAX(I87,J87)*0.001-0.06,IF(AND(N87="2C",K87&gt;0),K87+36*MAX(I87,J87)*0.001-0.06,IF(AND(N87="Cd",L87&gt;0,M87&gt;0),2*(L87+M87+10.25*MAX(I87,J87)*0.001-0.12),IF(AND(N87="Ep",M87&gt;0),M87+22*MAX(I87,J87)*0.001-0.06,IF(AND(N87="Et",M87&gt;0),2*(M87+12.25*MAX(I87,J87)*0.001-0.06),P87))))))</f>
        <v>8.0670000000000002</v>
      </c>
      <c r="P87" s="52">
        <f t="shared" ref="P87:P92" si="65">IF(AND(N87="Sm",K87&gt;0),K87+2*(17*MAX(I87,J87)*0.001)-0.06,IF(AND(N87="PtS",M87&gt;0),M87+35*MAX(I87,J87)*0.001+60*MAX(I87,J87)*0.001-0.05,IF(AND(N87="PtR",M87&gt;0),M87+60*MAX(I87,J87)*0.001,IF(AND(N87="Pt",M87&gt;0),M87+15*MAX(I87,J87)*0.001,IF(OR(N87="C",N87="2C",N87="Cd",N87="Ep",N87="Et",N87="Sm",N87="PtS",N87="PtR",N87="Pt"),0,K87)))))</f>
        <v>0</v>
      </c>
      <c r="Q87" s="53">
        <f t="shared" si="52"/>
        <v>0</v>
      </c>
      <c r="R87" s="53">
        <f t="shared" si="53"/>
        <v>0</v>
      </c>
      <c r="S87" s="53">
        <f t="shared" si="54"/>
        <v>0</v>
      </c>
      <c r="T87" s="54">
        <f t="shared" si="55"/>
        <v>0</v>
      </c>
      <c r="U87" s="54">
        <f t="shared" si="56"/>
        <v>0</v>
      </c>
      <c r="V87" s="54">
        <f t="shared" si="57"/>
        <v>0</v>
      </c>
      <c r="W87" s="54">
        <f t="shared" si="58"/>
        <v>0</v>
      </c>
      <c r="X87" s="54">
        <f t="shared" si="59"/>
        <v>24.201000000000001</v>
      </c>
      <c r="Y87" s="54">
        <f t="shared" si="60"/>
        <v>0</v>
      </c>
      <c r="Z87" s="54">
        <f t="shared" si="61"/>
        <v>0</v>
      </c>
      <c r="AA87" s="70">
        <f t="shared" si="62"/>
        <v>0</v>
      </c>
      <c r="AB87" s="74"/>
    </row>
    <row r="88" spans="1:28">
      <c r="A88" s="44"/>
      <c r="B88" s="55"/>
      <c r="C88" s="46" t="s">
        <v>71</v>
      </c>
      <c r="D88" s="46"/>
      <c r="E88" s="47">
        <v>1</v>
      </c>
      <c r="F88" s="48"/>
      <c r="G88" s="47">
        <v>3</v>
      </c>
      <c r="H88" s="49">
        <f t="shared" si="63"/>
        <v>3</v>
      </c>
      <c r="I88" s="47"/>
      <c r="J88" s="47">
        <v>12</v>
      </c>
      <c r="K88" s="50">
        <f>6.9+0.135+60*0.012</f>
        <v>7.7549999999999999</v>
      </c>
      <c r="L88" s="50"/>
      <c r="M88" s="50"/>
      <c r="N88" s="48" t="s">
        <v>69</v>
      </c>
      <c r="O88" s="51">
        <f t="shared" si="64"/>
        <v>7.9110000000000005</v>
      </c>
      <c r="P88" s="52">
        <f t="shared" si="65"/>
        <v>0</v>
      </c>
      <c r="Q88" s="53">
        <f t="shared" si="52"/>
        <v>0</v>
      </c>
      <c r="R88" s="53">
        <f t="shared" si="53"/>
        <v>0</v>
      </c>
      <c r="S88" s="53">
        <f t="shared" si="54"/>
        <v>0</v>
      </c>
      <c r="T88" s="54">
        <f t="shared" si="55"/>
        <v>0</v>
      </c>
      <c r="U88" s="54">
        <f t="shared" si="56"/>
        <v>0</v>
      </c>
      <c r="V88" s="54">
        <f t="shared" si="57"/>
        <v>0</v>
      </c>
      <c r="W88" s="54">
        <f t="shared" si="58"/>
        <v>23.733000000000001</v>
      </c>
      <c r="X88" s="54">
        <f t="shared" si="59"/>
        <v>0</v>
      </c>
      <c r="Y88" s="54">
        <f t="shared" si="60"/>
        <v>0</v>
      </c>
      <c r="Z88" s="54">
        <f t="shared" si="61"/>
        <v>0</v>
      </c>
      <c r="AA88" s="70">
        <f t="shared" si="62"/>
        <v>0</v>
      </c>
      <c r="AB88" s="74"/>
    </row>
    <row r="89" spans="1:28">
      <c r="A89" s="44"/>
      <c r="B89" s="55"/>
      <c r="C89" s="46" t="s">
        <v>73</v>
      </c>
      <c r="D89" s="46"/>
      <c r="E89" s="47">
        <v>1</v>
      </c>
      <c r="F89" s="48"/>
      <c r="G89" s="47">
        <v>2</v>
      </c>
      <c r="H89" s="49">
        <f t="shared" si="63"/>
        <v>2</v>
      </c>
      <c r="I89" s="47"/>
      <c r="J89" s="47">
        <v>10</v>
      </c>
      <c r="K89" s="50">
        <f>+K87-0.03*2</f>
        <v>7.8150000000000004</v>
      </c>
      <c r="L89" s="50"/>
      <c r="M89" s="50"/>
      <c r="N89" s="48" t="s">
        <v>72</v>
      </c>
      <c r="O89" s="51">
        <f t="shared" si="64"/>
        <v>7.8150000000000004</v>
      </c>
      <c r="P89" s="52">
        <f t="shared" si="65"/>
        <v>7.8150000000000004</v>
      </c>
      <c r="Q89" s="53">
        <f t="shared" si="52"/>
        <v>0</v>
      </c>
      <c r="R89" s="53">
        <f t="shared" si="53"/>
        <v>0</v>
      </c>
      <c r="S89" s="53">
        <f t="shared" si="54"/>
        <v>0</v>
      </c>
      <c r="T89" s="54">
        <f t="shared" si="55"/>
        <v>0</v>
      </c>
      <c r="U89" s="54">
        <f t="shared" si="56"/>
        <v>0</v>
      </c>
      <c r="V89" s="54">
        <f t="shared" si="57"/>
        <v>15.63</v>
      </c>
      <c r="W89" s="54">
        <f t="shared" si="58"/>
        <v>0</v>
      </c>
      <c r="X89" s="54">
        <f t="shared" si="59"/>
        <v>0</v>
      </c>
      <c r="Y89" s="54">
        <f t="shared" si="60"/>
        <v>0</v>
      </c>
      <c r="Z89" s="54">
        <f t="shared" si="61"/>
        <v>0</v>
      </c>
      <c r="AA89" s="70">
        <f t="shared" si="62"/>
        <v>0</v>
      </c>
      <c r="AB89" s="74"/>
    </row>
    <row r="90" spans="1:28">
      <c r="A90" s="44"/>
      <c r="B90" s="75"/>
      <c r="C90" s="46" t="s">
        <v>65</v>
      </c>
      <c r="D90" s="46"/>
      <c r="E90" s="47">
        <v>1</v>
      </c>
      <c r="F90" s="48"/>
      <c r="G90" s="47">
        <f>2+2*3+2*3+((K87-(2*0.05+2*3*0.11+2*3*0.15))/0.2)+1</f>
        <v>46.075000000000003</v>
      </c>
      <c r="H90" s="49">
        <f t="shared" si="63"/>
        <v>46.075000000000003</v>
      </c>
      <c r="I90" s="47"/>
      <c r="J90" s="47">
        <v>6</v>
      </c>
      <c r="K90" s="73"/>
      <c r="L90" s="50">
        <v>0.2</v>
      </c>
      <c r="M90" s="50">
        <v>0.6</v>
      </c>
      <c r="N90" s="48" t="s">
        <v>66</v>
      </c>
      <c r="O90" s="51">
        <f t="shared" si="64"/>
        <v>1.4830000000000001</v>
      </c>
      <c r="P90" s="52">
        <f t="shared" si="65"/>
        <v>0</v>
      </c>
      <c r="Q90" s="53">
        <f t="shared" si="52"/>
        <v>0</v>
      </c>
      <c r="R90" s="53">
        <f t="shared" si="53"/>
        <v>0</v>
      </c>
      <c r="S90" s="53">
        <f t="shared" si="54"/>
        <v>0</v>
      </c>
      <c r="T90" s="54">
        <f t="shared" si="55"/>
        <v>68.329225000000008</v>
      </c>
      <c r="U90" s="54">
        <f t="shared" si="56"/>
        <v>0</v>
      </c>
      <c r="V90" s="54">
        <f t="shared" si="57"/>
        <v>0</v>
      </c>
      <c r="W90" s="54">
        <f t="shared" si="58"/>
        <v>0</v>
      </c>
      <c r="X90" s="54">
        <f t="shared" si="59"/>
        <v>0</v>
      </c>
      <c r="Y90" s="54">
        <f t="shared" si="60"/>
        <v>0</v>
      </c>
      <c r="Z90" s="54">
        <f t="shared" si="61"/>
        <v>0</v>
      </c>
      <c r="AA90" s="70">
        <f t="shared" si="62"/>
        <v>0</v>
      </c>
      <c r="AB90" s="74"/>
    </row>
    <row r="91" spans="1:28">
      <c r="A91" s="56"/>
      <c r="B91" s="46"/>
      <c r="C91" s="46" t="s">
        <v>60</v>
      </c>
      <c r="D91" s="46"/>
      <c r="E91" s="47">
        <v>1</v>
      </c>
      <c r="F91" s="48"/>
      <c r="G91" s="47">
        <f>+G90</f>
        <v>46.075000000000003</v>
      </c>
      <c r="H91" s="49">
        <f t="shared" si="63"/>
        <v>46.075000000000003</v>
      </c>
      <c r="I91" s="47"/>
      <c r="J91" s="47">
        <v>6</v>
      </c>
      <c r="K91" s="50"/>
      <c r="L91" s="50"/>
      <c r="M91" s="50">
        <v>0.2</v>
      </c>
      <c r="N91" s="48" t="s">
        <v>61</v>
      </c>
      <c r="O91" s="51">
        <f t="shared" si="64"/>
        <v>0.27200000000000002</v>
      </c>
      <c r="P91" s="52">
        <f t="shared" si="65"/>
        <v>0</v>
      </c>
      <c r="Q91" s="53">
        <f t="shared" si="52"/>
        <v>0</v>
      </c>
      <c r="R91" s="53">
        <f t="shared" si="53"/>
        <v>0</v>
      </c>
      <c r="S91" s="53">
        <f t="shared" si="54"/>
        <v>0</v>
      </c>
      <c r="T91" s="54">
        <f t="shared" si="55"/>
        <v>12.532400000000001</v>
      </c>
      <c r="U91" s="54">
        <f t="shared" si="56"/>
        <v>0</v>
      </c>
      <c r="V91" s="54">
        <f t="shared" si="57"/>
        <v>0</v>
      </c>
      <c r="W91" s="54">
        <f t="shared" si="58"/>
        <v>0</v>
      </c>
      <c r="X91" s="54">
        <f t="shared" si="59"/>
        <v>0</v>
      </c>
      <c r="Y91" s="54">
        <f t="shared" si="60"/>
        <v>0</v>
      </c>
      <c r="Z91" s="54">
        <f t="shared" si="61"/>
        <v>0</v>
      </c>
      <c r="AA91" s="70">
        <f t="shared" si="62"/>
        <v>0</v>
      </c>
      <c r="AB91" s="74"/>
    </row>
    <row r="92" spans="1:28">
      <c r="A92" s="56"/>
      <c r="B92" s="46"/>
      <c r="C92" s="46" t="s">
        <v>60</v>
      </c>
      <c r="D92" s="46"/>
      <c r="E92" s="47">
        <v>1</v>
      </c>
      <c r="F92" s="48"/>
      <c r="G92" s="47">
        <f>+G90</f>
        <v>46.075000000000003</v>
      </c>
      <c r="H92" s="49">
        <f t="shared" si="63"/>
        <v>46.075000000000003</v>
      </c>
      <c r="I92" s="47"/>
      <c r="J92" s="47">
        <v>6</v>
      </c>
      <c r="K92" s="50"/>
      <c r="L92" s="50"/>
      <c r="M92" s="50">
        <v>0.6</v>
      </c>
      <c r="N92" s="48" t="s">
        <v>61</v>
      </c>
      <c r="O92" s="51">
        <f t="shared" si="64"/>
        <v>0.67199999999999993</v>
      </c>
      <c r="P92" s="52">
        <f t="shared" si="65"/>
        <v>0</v>
      </c>
      <c r="Q92" s="53">
        <f t="shared" si="52"/>
        <v>0</v>
      </c>
      <c r="R92" s="53">
        <f t="shared" si="53"/>
        <v>0</v>
      </c>
      <c r="S92" s="53">
        <f t="shared" si="54"/>
        <v>0</v>
      </c>
      <c r="T92" s="54">
        <f t="shared" si="55"/>
        <v>30.962399999999999</v>
      </c>
      <c r="U92" s="54">
        <f t="shared" si="56"/>
        <v>0</v>
      </c>
      <c r="V92" s="54">
        <f t="shared" si="57"/>
        <v>0</v>
      </c>
      <c r="W92" s="54">
        <f t="shared" si="58"/>
        <v>0</v>
      </c>
      <c r="X92" s="54">
        <f t="shared" si="59"/>
        <v>0</v>
      </c>
      <c r="Y92" s="54">
        <f t="shared" si="60"/>
        <v>0</v>
      </c>
      <c r="Z92" s="54">
        <f t="shared" si="61"/>
        <v>0</v>
      </c>
      <c r="AA92" s="70">
        <f t="shared" si="62"/>
        <v>0</v>
      </c>
      <c r="AB92" s="74"/>
    </row>
    <row r="93" spans="1:28" ht="15.75">
      <c r="A93" s="140" t="s">
        <v>216</v>
      </c>
      <c r="B93" s="141"/>
      <c r="C93" s="141"/>
      <c r="D93" s="142"/>
      <c r="E93" s="47"/>
      <c r="F93" s="48"/>
      <c r="G93" s="47"/>
      <c r="H93" s="49"/>
      <c r="I93" s="47"/>
      <c r="J93" s="47"/>
      <c r="K93" s="50"/>
      <c r="L93" s="50"/>
      <c r="M93" s="50"/>
      <c r="N93" s="48"/>
      <c r="O93" s="51">
        <f>IF(OR(N93="Sm",N93="PtS",N93="PtR",N93="Pt"),P93,IF(AND(N93="C",K93&gt;0),K93+15*MAX(I93,J93)*0.001-0.06,IF(AND(N93="2C",K93&gt;0),K93+30*MAX(I93,J93)*0.001-0.06,IF(AND(N93="Cd",L93&gt;0,M93&gt;0),2*(L93+M93+10*MAX(I93,J93)*0.001-0.12),IF(AND(N93="Ep",M93&gt;0),M93+20*MAX(I93,J93)*0.001-0.06,IF(AND(N93="Et",M93&gt;0),2*(M93+10*MAX(I93,J93)*0.001-0.06),P93))))))</f>
        <v>0</v>
      </c>
      <c r="P93" s="52">
        <f>IF(AND(N93="Sm",K93&gt;0),K93+2*(15*MAX(I93,J93)*0.001)-0.06,IF(AND(N93="PtS",M93&gt;0),M93+30*MAX(I93,J93)*0.001+60*MAX(I93,J93)*0.001-0.05,IF(AND(N93="PtR",M93&gt;0),M93+60*MAX(I93,J93)*0.001,IF(AND(N93="Pt",M93&gt;0),M93+15*MAX(I93,J93)*0.001,IF(OR(N93="C",N93="2C",N93="Cd",N93="Ep",N93="Et",N93="Sm",N93="PtS",N93="PtR",N93="Pt"),0,K93)))))</f>
        <v>0</v>
      </c>
      <c r="Q93" s="53">
        <f t="shared" si="52"/>
        <v>0</v>
      </c>
      <c r="R93" s="53">
        <f t="shared" si="53"/>
        <v>0</v>
      </c>
      <c r="S93" s="53">
        <f t="shared" si="54"/>
        <v>0</v>
      </c>
      <c r="T93" s="54">
        <f t="shared" si="55"/>
        <v>0</v>
      </c>
      <c r="U93" s="54">
        <f t="shared" si="56"/>
        <v>0</v>
      </c>
      <c r="V93" s="54">
        <f t="shared" si="57"/>
        <v>0</v>
      </c>
      <c r="W93" s="54">
        <f t="shared" si="58"/>
        <v>0</v>
      </c>
      <c r="X93" s="54">
        <f t="shared" si="59"/>
        <v>0</v>
      </c>
      <c r="Y93" s="54">
        <f t="shared" si="60"/>
        <v>0</v>
      </c>
      <c r="Z93" s="54">
        <f t="shared" si="61"/>
        <v>0</v>
      </c>
      <c r="AA93" s="70">
        <f t="shared" si="62"/>
        <v>0</v>
      </c>
    </row>
    <row r="94" spans="1:28">
      <c r="A94" s="44"/>
      <c r="B94" s="72"/>
      <c r="C94" s="46" t="s">
        <v>70</v>
      </c>
      <c r="D94" s="46"/>
      <c r="E94" s="47">
        <v>1</v>
      </c>
      <c r="F94" s="48"/>
      <c r="G94" s="47">
        <v>3</v>
      </c>
      <c r="H94" s="49">
        <f t="shared" ref="H94:H99" si="66">PRODUCT(E94,G94)</f>
        <v>3</v>
      </c>
      <c r="I94" s="47"/>
      <c r="J94" s="47">
        <v>14</v>
      </c>
      <c r="K94" s="50">
        <f>2.115+0.135</f>
        <v>2.25</v>
      </c>
      <c r="L94" s="50"/>
      <c r="M94" s="50"/>
      <c r="N94" s="48" t="s">
        <v>69</v>
      </c>
      <c r="O94" s="51">
        <f t="shared" ref="O94:O99" si="67">IF(OR(N94="Sm",N94="PtS",N94="PtR",N94="Pt"),P94,IF(AND(N94="C",K94&gt;0),K94+18*MAX(I94,J94)*0.001-0.06,IF(AND(N94="2C",K94&gt;0),K94+36*MAX(I94,J94)*0.001-0.06,IF(AND(N94="Cd",L94&gt;0,M94&gt;0),2*(L94+M94+10.25*MAX(I94,J94)*0.001-0.12),IF(AND(N94="Ep",M94&gt;0),M94+22*MAX(I94,J94)*0.001-0.06,IF(AND(N94="Et",M94&gt;0),2*(M94+12.25*MAX(I94,J94)*0.001-0.06),P94))))))</f>
        <v>2.4419999999999997</v>
      </c>
      <c r="P94" s="52">
        <f t="shared" ref="P94:P99" si="68">IF(AND(N94="Sm",K94&gt;0),K94+2*(17*MAX(I94,J94)*0.001)-0.06,IF(AND(N94="PtS",M94&gt;0),M94+35*MAX(I94,J94)*0.001+60*MAX(I94,J94)*0.001-0.05,IF(AND(N94="PtR",M94&gt;0),M94+60*MAX(I94,J94)*0.001,IF(AND(N94="Pt",M94&gt;0),M94+15*MAX(I94,J94)*0.001,IF(OR(N94="C",N94="2C",N94="Cd",N94="Ep",N94="Et",N94="Sm",N94="PtS",N94="PtR",N94="Pt"),0,K94)))))</f>
        <v>0</v>
      </c>
      <c r="Q94" s="53">
        <f t="shared" si="52"/>
        <v>0</v>
      </c>
      <c r="R94" s="53">
        <f t="shared" si="53"/>
        <v>0</v>
      </c>
      <c r="S94" s="53">
        <f t="shared" si="54"/>
        <v>0</v>
      </c>
      <c r="T94" s="54">
        <f t="shared" si="55"/>
        <v>0</v>
      </c>
      <c r="U94" s="54">
        <f t="shared" si="56"/>
        <v>0</v>
      </c>
      <c r="V94" s="54">
        <f t="shared" si="57"/>
        <v>0</v>
      </c>
      <c r="W94" s="54">
        <f t="shared" si="58"/>
        <v>0</v>
      </c>
      <c r="X94" s="54">
        <f t="shared" si="59"/>
        <v>7.3259999999999987</v>
      </c>
      <c r="Y94" s="54">
        <f t="shared" si="60"/>
        <v>0</v>
      </c>
      <c r="Z94" s="54">
        <f t="shared" si="61"/>
        <v>0</v>
      </c>
      <c r="AA94" s="70">
        <f t="shared" si="62"/>
        <v>0</v>
      </c>
      <c r="AB94" s="74"/>
    </row>
    <row r="95" spans="1:28">
      <c r="A95" s="44"/>
      <c r="B95" s="55"/>
      <c r="C95" s="46" t="s">
        <v>71</v>
      </c>
      <c r="D95" s="46"/>
      <c r="E95" s="47">
        <v>1</v>
      </c>
      <c r="F95" s="48"/>
      <c r="G95" s="47">
        <v>3</v>
      </c>
      <c r="H95" s="49">
        <f t="shared" si="66"/>
        <v>3</v>
      </c>
      <c r="I95" s="47"/>
      <c r="J95" s="47">
        <v>12</v>
      </c>
      <c r="K95" s="50">
        <f>2.115+0.135</f>
        <v>2.25</v>
      </c>
      <c r="L95" s="50"/>
      <c r="M95" s="50"/>
      <c r="N95" s="48" t="s">
        <v>69</v>
      </c>
      <c r="O95" s="51">
        <f t="shared" si="67"/>
        <v>2.4060000000000001</v>
      </c>
      <c r="P95" s="52">
        <f t="shared" si="68"/>
        <v>0</v>
      </c>
      <c r="Q95" s="53">
        <f t="shared" si="52"/>
        <v>0</v>
      </c>
      <c r="R95" s="53">
        <f t="shared" si="53"/>
        <v>0</v>
      </c>
      <c r="S95" s="53">
        <f t="shared" si="54"/>
        <v>0</v>
      </c>
      <c r="T95" s="54">
        <f t="shared" si="55"/>
        <v>0</v>
      </c>
      <c r="U95" s="54">
        <f t="shared" si="56"/>
        <v>0</v>
      </c>
      <c r="V95" s="54">
        <f t="shared" si="57"/>
        <v>0</v>
      </c>
      <c r="W95" s="54">
        <f t="shared" si="58"/>
        <v>7.218</v>
      </c>
      <c r="X95" s="54">
        <f t="shared" si="59"/>
        <v>0</v>
      </c>
      <c r="Y95" s="54">
        <f t="shared" si="60"/>
        <v>0</v>
      </c>
      <c r="Z95" s="54">
        <f t="shared" si="61"/>
        <v>0</v>
      </c>
      <c r="AA95" s="70">
        <f t="shared" si="62"/>
        <v>0</v>
      </c>
      <c r="AB95" s="74"/>
    </row>
    <row r="96" spans="1:28">
      <c r="A96" s="44"/>
      <c r="B96" s="55"/>
      <c r="C96" s="46" t="s">
        <v>73</v>
      </c>
      <c r="D96" s="46"/>
      <c r="E96" s="47">
        <v>1</v>
      </c>
      <c r="F96" s="48"/>
      <c r="G96" s="47">
        <v>2</v>
      </c>
      <c r="H96" s="49">
        <f t="shared" si="66"/>
        <v>2</v>
      </c>
      <c r="I96" s="47"/>
      <c r="J96" s="47">
        <v>10</v>
      </c>
      <c r="K96" s="50">
        <f>+K94-0.03*2</f>
        <v>2.19</v>
      </c>
      <c r="L96" s="50"/>
      <c r="M96" s="50"/>
      <c r="N96" s="48" t="s">
        <v>72</v>
      </c>
      <c r="O96" s="51">
        <f t="shared" si="67"/>
        <v>2.19</v>
      </c>
      <c r="P96" s="52">
        <f t="shared" si="68"/>
        <v>2.19</v>
      </c>
      <c r="Q96" s="53">
        <f t="shared" si="52"/>
        <v>0</v>
      </c>
      <c r="R96" s="53">
        <f t="shared" si="53"/>
        <v>0</v>
      </c>
      <c r="S96" s="53">
        <f t="shared" si="54"/>
        <v>0</v>
      </c>
      <c r="T96" s="54">
        <f t="shared" si="55"/>
        <v>0</v>
      </c>
      <c r="U96" s="54">
        <f t="shared" si="56"/>
        <v>0</v>
      </c>
      <c r="V96" s="54">
        <f t="shared" si="57"/>
        <v>4.38</v>
      </c>
      <c r="W96" s="54">
        <f t="shared" si="58"/>
        <v>0</v>
      </c>
      <c r="X96" s="54">
        <f t="shared" si="59"/>
        <v>0</v>
      </c>
      <c r="Y96" s="54">
        <f t="shared" si="60"/>
        <v>0</v>
      </c>
      <c r="Z96" s="54">
        <f t="shared" si="61"/>
        <v>0</v>
      </c>
      <c r="AA96" s="70">
        <f t="shared" si="62"/>
        <v>0</v>
      </c>
      <c r="AB96" s="74"/>
    </row>
    <row r="97" spans="1:28">
      <c r="A97" s="44"/>
      <c r="B97" s="75"/>
      <c r="C97" s="46" t="s">
        <v>65</v>
      </c>
      <c r="D97" s="46"/>
      <c r="E97" s="47">
        <v>1</v>
      </c>
      <c r="F97" s="48"/>
      <c r="G97" s="47">
        <f>2+2*3+2*3+((K94-(2*0.05+2*3*0.11+2*3*0.15))/0.2)+1</f>
        <v>17.95</v>
      </c>
      <c r="H97" s="49">
        <f t="shared" si="66"/>
        <v>17.95</v>
      </c>
      <c r="I97" s="47"/>
      <c r="J97" s="47">
        <v>6</v>
      </c>
      <c r="K97" s="73"/>
      <c r="L97" s="50">
        <v>0.2</v>
      </c>
      <c r="M97" s="50">
        <v>0.6</v>
      </c>
      <c r="N97" s="48" t="s">
        <v>66</v>
      </c>
      <c r="O97" s="51">
        <f t="shared" si="67"/>
        <v>1.4830000000000001</v>
      </c>
      <c r="P97" s="52">
        <f t="shared" si="68"/>
        <v>0</v>
      </c>
      <c r="Q97" s="53">
        <f t="shared" si="52"/>
        <v>0</v>
      </c>
      <c r="R97" s="53">
        <f t="shared" si="53"/>
        <v>0</v>
      </c>
      <c r="S97" s="53">
        <f t="shared" si="54"/>
        <v>0</v>
      </c>
      <c r="T97" s="54">
        <f t="shared" si="55"/>
        <v>26.61985</v>
      </c>
      <c r="U97" s="54">
        <f t="shared" si="56"/>
        <v>0</v>
      </c>
      <c r="V97" s="54">
        <f t="shared" si="57"/>
        <v>0</v>
      </c>
      <c r="W97" s="54">
        <f t="shared" si="58"/>
        <v>0</v>
      </c>
      <c r="X97" s="54">
        <f t="shared" si="59"/>
        <v>0</v>
      </c>
      <c r="Y97" s="54">
        <f t="shared" si="60"/>
        <v>0</v>
      </c>
      <c r="Z97" s="54">
        <f t="shared" si="61"/>
        <v>0</v>
      </c>
      <c r="AA97" s="70">
        <f t="shared" si="62"/>
        <v>0</v>
      </c>
      <c r="AB97" s="74"/>
    </row>
    <row r="98" spans="1:28">
      <c r="A98" s="56"/>
      <c r="B98" s="46"/>
      <c r="C98" s="46" t="s">
        <v>60</v>
      </c>
      <c r="D98" s="46"/>
      <c r="E98" s="47">
        <v>1</v>
      </c>
      <c r="F98" s="48"/>
      <c r="G98" s="47">
        <f>+G97</f>
        <v>17.95</v>
      </c>
      <c r="H98" s="49">
        <f t="shared" si="66"/>
        <v>17.95</v>
      </c>
      <c r="I98" s="47"/>
      <c r="J98" s="47">
        <v>6</v>
      </c>
      <c r="K98" s="50"/>
      <c r="L98" s="50"/>
      <c r="M98" s="50">
        <v>0.2</v>
      </c>
      <c r="N98" s="48" t="s">
        <v>61</v>
      </c>
      <c r="O98" s="51">
        <f t="shared" si="67"/>
        <v>0.27200000000000002</v>
      </c>
      <c r="P98" s="52">
        <f t="shared" si="68"/>
        <v>0</v>
      </c>
      <c r="Q98" s="53">
        <f t="shared" si="52"/>
        <v>0</v>
      </c>
      <c r="R98" s="53">
        <f t="shared" si="53"/>
        <v>0</v>
      </c>
      <c r="S98" s="53">
        <f t="shared" si="54"/>
        <v>0</v>
      </c>
      <c r="T98" s="54">
        <f t="shared" si="55"/>
        <v>4.8824000000000005</v>
      </c>
      <c r="U98" s="54">
        <f t="shared" si="56"/>
        <v>0</v>
      </c>
      <c r="V98" s="54">
        <f t="shared" si="57"/>
        <v>0</v>
      </c>
      <c r="W98" s="54">
        <f t="shared" si="58"/>
        <v>0</v>
      </c>
      <c r="X98" s="54">
        <f t="shared" si="59"/>
        <v>0</v>
      </c>
      <c r="Y98" s="54">
        <f t="shared" si="60"/>
        <v>0</v>
      </c>
      <c r="Z98" s="54">
        <f t="shared" si="61"/>
        <v>0</v>
      </c>
      <c r="AA98" s="70">
        <f t="shared" si="62"/>
        <v>0</v>
      </c>
      <c r="AB98" s="74"/>
    </row>
    <row r="99" spans="1:28">
      <c r="A99" s="56"/>
      <c r="B99" s="46"/>
      <c r="C99" s="46" t="s">
        <v>60</v>
      </c>
      <c r="D99" s="46"/>
      <c r="E99" s="47">
        <v>1</v>
      </c>
      <c r="F99" s="48"/>
      <c r="G99" s="47">
        <f>+G97</f>
        <v>17.95</v>
      </c>
      <c r="H99" s="49">
        <f t="shared" si="66"/>
        <v>17.95</v>
      </c>
      <c r="I99" s="47"/>
      <c r="J99" s="47">
        <v>6</v>
      </c>
      <c r="K99" s="50"/>
      <c r="L99" s="50"/>
      <c r="M99" s="50">
        <v>0.6</v>
      </c>
      <c r="N99" s="48" t="s">
        <v>61</v>
      </c>
      <c r="O99" s="51">
        <f t="shared" si="67"/>
        <v>0.67199999999999993</v>
      </c>
      <c r="P99" s="52">
        <f t="shared" si="68"/>
        <v>0</v>
      </c>
      <c r="Q99" s="53">
        <f t="shared" si="52"/>
        <v>0</v>
      </c>
      <c r="R99" s="53">
        <f t="shared" si="53"/>
        <v>0</v>
      </c>
      <c r="S99" s="53">
        <f t="shared" si="54"/>
        <v>0</v>
      </c>
      <c r="T99" s="54">
        <f t="shared" si="55"/>
        <v>12.062399999999998</v>
      </c>
      <c r="U99" s="54">
        <f t="shared" si="56"/>
        <v>0</v>
      </c>
      <c r="V99" s="54">
        <f t="shared" si="57"/>
        <v>0</v>
      </c>
      <c r="W99" s="54">
        <f t="shared" si="58"/>
        <v>0</v>
      </c>
      <c r="X99" s="54">
        <f t="shared" si="59"/>
        <v>0</v>
      </c>
      <c r="Y99" s="54">
        <f t="shared" si="60"/>
        <v>0</v>
      </c>
      <c r="Z99" s="54">
        <f t="shared" si="61"/>
        <v>0</v>
      </c>
      <c r="AA99" s="70">
        <f t="shared" si="62"/>
        <v>0</v>
      </c>
      <c r="AB99" s="74"/>
    </row>
    <row r="100" spans="1:28" ht="15.75">
      <c r="A100" s="140" t="s">
        <v>219</v>
      </c>
      <c r="B100" s="141"/>
      <c r="C100" s="141"/>
      <c r="D100" s="142"/>
      <c r="E100" s="47"/>
      <c r="F100" s="48"/>
      <c r="G100" s="47"/>
      <c r="H100" s="49"/>
      <c r="I100" s="47"/>
      <c r="J100" s="47"/>
      <c r="K100" s="50"/>
      <c r="L100" s="50"/>
      <c r="M100" s="50"/>
      <c r="N100" s="48"/>
      <c r="O100" s="51">
        <f>IF(OR(N100="Sm",N100="PtS",N100="PtR",N100="Pt"),P100,IF(AND(N100="C",K100&gt;0),K100+15*MAX(I100,J100)*0.001-0.06,IF(AND(N100="2C",K100&gt;0),K100+30*MAX(I100,J100)*0.001-0.06,IF(AND(N100="Cd",L100&gt;0,M100&gt;0),2*(L100+M100+10*MAX(I100,J100)*0.001-0.12),IF(AND(N100="Ep",M100&gt;0),M100+20*MAX(I100,J100)*0.001-0.06,IF(AND(N100="Et",M100&gt;0),2*(M100+10*MAX(I100,J100)*0.001-0.06),P100))))))</f>
        <v>0</v>
      </c>
      <c r="P100" s="52">
        <f>IF(AND(N100="Sm",K100&gt;0),K100+2*(15*MAX(I100,J100)*0.001)-0.06,IF(AND(N100="PtS",M100&gt;0),M100+30*MAX(I100,J100)*0.001+60*MAX(I100,J100)*0.001-0.05,IF(AND(N100="PtR",M100&gt;0),M100+60*MAX(I100,J100)*0.001,IF(AND(N100="Pt",M100&gt;0),M100+15*MAX(I100,J100)*0.001,IF(OR(N100="C",N100="2C",N100="Cd",N100="Ep",N100="Et",N100="Sm",N100="PtS",N100="PtR",N100="Pt"),0,K100)))))</f>
        <v>0</v>
      </c>
      <c r="Q100" s="53">
        <f t="shared" si="38"/>
        <v>0</v>
      </c>
      <c r="R100" s="53">
        <f t="shared" si="39"/>
        <v>0</v>
      </c>
      <c r="S100" s="53">
        <f t="shared" si="40"/>
        <v>0</v>
      </c>
      <c r="T100" s="54">
        <f t="shared" si="41"/>
        <v>0</v>
      </c>
      <c r="U100" s="54">
        <f t="shared" si="42"/>
        <v>0</v>
      </c>
      <c r="V100" s="54">
        <f t="shared" si="43"/>
        <v>0</v>
      </c>
      <c r="W100" s="54">
        <f t="shared" si="44"/>
        <v>0</v>
      </c>
      <c r="X100" s="54">
        <f t="shared" si="45"/>
        <v>0</v>
      </c>
      <c r="Y100" s="54">
        <f t="shared" si="46"/>
        <v>0</v>
      </c>
      <c r="Z100" s="54">
        <f t="shared" si="47"/>
        <v>0</v>
      </c>
      <c r="AA100" s="70">
        <f t="shared" si="48"/>
        <v>0</v>
      </c>
    </row>
    <row r="101" spans="1:28">
      <c r="A101" s="44"/>
      <c r="B101" s="72"/>
      <c r="C101" s="46" t="s">
        <v>70</v>
      </c>
      <c r="D101" s="46"/>
      <c r="E101" s="47">
        <v>1</v>
      </c>
      <c r="F101" s="48"/>
      <c r="G101" s="47">
        <v>3</v>
      </c>
      <c r="H101" s="49">
        <f t="shared" ref="H101:H106" si="69">PRODUCT(E101,G101)</f>
        <v>3</v>
      </c>
      <c r="I101" s="47"/>
      <c r="J101" s="47">
        <v>14</v>
      </c>
      <c r="K101" s="50">
        <f>6.9+0.135+60*0.014</f>
        <v>7.875</v>
      </c>
      <c r="L101" s="50"/>
      <c r="M101" s="50"/>
      <c r="N101" s="48" t="s">
        <v>69</v>
      </c>
      <c r="O101" s="51">
        <f t="shared" ref="O101:O106" si="70">IF(OR(N101="Sm",N101="PtS",N101="PtR",N101="Pt"),P101,IF(AND(N101="C",K101&gt;0),K101+18*MAX(I101,J101)*0.001-0.06,IF(AND(N101="2C",K101&gt;0),K101+36*MAX(I101,J101)*0.001-0.06,IF(AND(N101="Cd",L101&gt;0,M101&gt;0),2*(L101+M101+10.25*MAX(I101,J101)*0.001-0.12),IF(AND(N101="Ep",M101&gt;0),M101+22*MAX(I101,J101)*0.001-0.06,IF(AND(N101="Et",M101&gt;0),2*(M101+12.25*MAX(I101,J101)*0.001-0.06),P101))))))</f>
        <v>8.0670000000000002</v>
      </c>
      <c r="P101" s="52">
        <f t="shared" ref="P101:P106" si="71">IF(AND(N101="Sm",K101&gt;0),K101+2*(17*MAX(I101,J101)*0.001)-0.06,IF(AND(N101="PtS",M101&gt;0),M101+35*MAX(I101,J101)*0.001+60*MAX(I101,J101)*0.001-0.05,IF(AND(N101="PtR",M101&gt;0),M101+60*MAX(I101,J101)*0.001,IF(AND(N101="Pt",M101&gt;0),M101+15*MAX(I101,J101)*0.001,IF(OR(N101="C",N101="2C",N101="Cd",N101="Ep",N101="Et",N101="Sm",N101="PtS",N101="PtR",N101="Pt"),0,K101)))))</f>
        <v>0</v>
      </c>
      <c r="Q101" s="53">
        <f t="shared" si="38"/>
        <v>0</v>
      </c>
      <c r="R101" s="53">
        <f t="shared" si="39"/>
        <v>0</v>
      </c>
      <c r="S101" s="53">
        <f t="shared" si="40"/>
        <v>0</v>
      </c>
      <c r="T101" s="54">
        <f t="shared" si="41"/>
        <v>0</v>
      </c>
      <c r="U101" s="54">
        <f t="shared" si="42"/>
        <v>0</v>
      </c>
      <c r="V101" s="54">
        <f t="shared" si="43"/>
        <v>0</v>
      </c>
      <c r="W101" s="54">
        <f t="shared" si="44"/>
        <v>0</v>
      </c>
      <c r="X101" s="54">
        <f t="shared" si="45"/>
        <v>24.201000000000001</v>
      </c>
      <c r="Y101" s="54">
        <f t="shared" si="46"/>
        <v>0</v>
      </c>
      <c r="Z101" s="54">
        <f t="shared" si="47"/>
        <v>0</v>
      </c>
      <c r="AA101" s="70">
        <f t="shared" si="48"/>
        <v>0</v>
      </c>
      <c r="AB101" s="74"/>
    </row>
    <row r="102" spans="1:28">
      <c r="A102" s="44"/>
      <c r="B102" s="55"/>
      <c r="C102" s="46" t="s">
        <v>71</v>
      </c>
      <c r="D102" s="46"/>
      <c r="E102" s="47">
        <v>1</v>
      </c>
      <c r="F102" s="48"/>
      <c r="G102" s="47">
        <v>3</v>
      </c>
      <c r="H102" s="49">
        <f t="shared" si="69"/>
        <v>3</v>
      </c>
      <c r="I102" s="47"/>
      <c r="J102" s="47">
        <v>12</v>
      </c>
      <c r="K102" s="50">
        <f>6.9+0.135+60*0.012</f>
        <v>7.7549999999999999</v>
      </c>
      <c r="L102" s="50"/>
      <c r="M102" s="50"/>
      <c r="N102" s="48" t="s">
        <v>69</v>
      </c>
      <c r="O102" s="51">
        <f t="shared" si="70"/>
        <v>7.9110000000000005</v>
      </c>
      <c r="P102" s="52">
        <f t="shared" si="71"/>
        <v>0</v>
      </c>
      <c r="Q102" s="53">
        <f t="shared" si="38"/>
        <v>0</v>
      </c>
      <c r="R102" s="53">
        <f t="shared" si="39"/>
        <v>0</v>
      </c>
      <c r="S102" s="53">
        <f t="shared" si="40"/>
        <v>0</v>
      </c>
      <c r="T102" s="54">
        <f t="shared" si="41"/>
        <v>0</v>
      </c>
      <c r="U102" s="54">
        <f t="shared" si="42"/>
        <v>0</v>
      </c>
      <c r="V102" s="54">
        <f t="shared" si="43"/>
        <v>0</v>
      </c>
      <c r="W102" s="54">
        <f t="shared" si="44"/>
        <v>23.733000000000001</v>
      </c>
      <c r="X102" s="54">
        <f t="shared" si="45"/>
        <v>0</v>
      </c>
      <c r="Y102" s="54">
        <f t="shared" si="46"/>
        <v>0</v>
      </c>
      <c r="Z102" s="54">
        <f t="shared" si="47"/>
        <v>0</v>
      </c>
      <c r="AA102" s="70">
        <f t="shared" si="48"/>
        <v>0</v>
      </c>
      <c r="AB102" s="74"/>
    </row>
    <row r="103" spans="1:28">
      <c r="A103" s="44"/>
      <c r="B103" s="55"/>
      <c r="C103" s="46" t="s">
        <v>73</v>
      </c>
      <c r="D103" s="46"/>
      <c r="E103" s="47">
        <v>1</v>
      </c>
      <c r="F103" s="48"/>
      <c r="G103" s="47">
        <v>2</v>
      </c>
      <c r="H103" s="49">
        <f t="shared" si="69"/>
        <v>2</v>
      </c>
      <c r="I103" s="47"/>
      <c r="J103" s="47">
        <v>10</v>
      </c>
      <c r="K103" s="50">
        <f>+K101-0.03*2</f>
        <v>7.8150000000000004</v>
      </c>
      <c r="L103" s="50"/>
      <c r="M103" s="50"/>
      <c r="N103" s="48" t="s">
        <v>72</v>
      </c>
      <c r="O103" s="51">
        <f t="shared" si="70"/>
        <v>7.8150000000000004</v>
      </c>
      <c r="P103" s="52">
        <f t="shared" si="71"/>
        <v>7.8150000000000004</v>
      </c>
      <c r="Q103" s="53">
        <f t="shared" si="38"/>
        <v>0</v>
      </c>
      <c r="R103" s="53">
        <f t="shared" si="39"/>
        <v>0</v>
      </c>
      <c r="S103" s="53">
        <f t="shared" si="40"/>
        <v>0</v>
      </c>
      <c r="T103" s="54">
        <f t="shared" si="41"/>
        <v>0</v>
      </c>
      <c r="U103" s="54">
        <f t="shared" si="42"/>
        <v>0</v>
      </c>
      <c r="V103" s="54">
        <f t="shared" si="43"/>
        <v>15.63</v>
      </c>
      <c r="W103" s="54">
        <f t="shared" si="44"/>
        <v>0</v>
      </c>
      <c r="X103" s="54">
        <f t="shared" si="45"/>
        <v>0</v>
      </c>
      <c r="Y103" s="54">
        <f t="shared" si="46"/>
        <v>0</v>
      </c>
      <c r="Z103" s="54">
        <f t="shared" si="47"/>
        <v>0</v>
      </c>
      <c r="AA103" s="70">
        <f t="shared" si="48"/>
        <v>0</v>
      </c>
      <c r="AB103" s="74"/>
    </row>
    <row r="104" spans="1:28">
      <c r="A104" s="44"/>
      <c r="B104" s="75"/>
      <c r="C104" s="46" t="s">
        <v>65</v>
      </c>
      <c r="D104" s="46"/>
      <c r="E104" s="47">
        <v>1</v>
      </c>
      <c r="F104" s="48"/>
      <c r="G104" s="47">
        <f>2+2*3+2*3+((K101-(2*0.05+2*3*0.11+2*3*0.15))/0.2)+1</f>
        <v>46.075000000000003</v>
      </c>
      <c r="H104" s="49">
        <f t="shared" si="69"/>
        <v>46.075000000000003</v>
      </c>
      <c r="I104" s="47"/>
      <c r="J104" s="47">
        <v>6</v>
      </c>
      <c r="K104" s="73"/>
      <c r="L104" s="50">
        <v>0.2</v>
      </c>
      <c r="M104" s="50">
        <v>0.6</v>
      </c>
      <c r="N104" s="48" t="s">
        <v>66</v>
      </c>
      <c r="O104" s="51">
        <f t="shared" si="70"/>
        <v>1.4830000000000001</v>
      </c>
      <c r="P104" s="52">
        <f t="shared" si="71"/>
        <v>0</v>
      </c>
      <c r="Q104" s="53">
        <f t="shared" si="38"/>
        <v>0</v>
      </c>
      <c r="R104" s="53">
        <f t="shared" si="39"/>
        <v>0</v>
      </c>
      <c r="S104" s="53">
        <f t="shared" si="40"/>
        <v>0</v>
      </c>
      <c r="T104" s="54">
        <f t="shared" si="41"/>
        <v>68.329225000000008</v>
      </c>
      <c r="U104" s="54">
        <f t="shared" si="42"/>
        <v>0</v>
      </c>
      <c r="V104" s="54">
        <f t="shared" si="43"/>
        <v>0</v>
      </c>
      <c r="W104" s="54">
        <f t="shared" si="44"/>
        <v>0</v>
      </c>
      <c r="X104" s="54">
        <f t="shared" si="45"/>
        <v>0</v>
      </c>
      <c r="Y104" s="54">
        <f t="shared" si="46"/>
        <v>0</v>
      </c>
      <c r="Z104" s="54">
        <f t="shared" si="47"/>
        <v>0</v>
      </c>
      <c r="AA104" s="70">
        <f t="shared" si="48"/>
        <v>0</v>
      </c>
      <c r="AB104" s="74"/>
    </row>
    <row r="105" spans="1:28">
      <c r="A105" s="56"/>
      <c r="B105" s="46"/>
      <c r="C105" s="46" t="s">
        <v>60</v>
      </c>
      <c r="D105" s="46"/>
      <c r="E105" s="47">
        <v>1</v>
      </c>
      <c r="F105" s="48"/>
      <c r="G105" s="47">
        <f>+G104</f>
        <v>46.075000000000003</v>
      </c>
      <c r="H105" s="49">
        <f t="shared" si="69"/>
        <v>46.075000000000003</v>
      </c>
      <c r="I105" s="47"/>
      <c r="J105" s="47">
        <v>6</v>
      </c>
      <c r="K105" s="50"/>
      <c r="L105" s="50"/>
      <c r="M105" s="50">
        <v>0.2</v>
      </c>
      <c r="N105" s="48" t="s">
        <v>61</v>
      </c>
      <c r="O105" s="51">
        <f t="shared" si="70"/>
        <v>0.27200000000000002</v>
      </c>
      <c r="P105" s="52">
        <f t="shared" si="71"/>
        <v>0</v>
      </c>
      <c r="Q105" s="53">
        <f t="shared" si="38"/>
        <v>0</v>
      </c>
      <c r="R105" s="53">
        <f t="shared" si="39"/>
        <v>0</v>
      </c>
      <c r="S105" s="53">
        <f t="shared" si="40"/>
        <v>0</v>
      </c>
      <c r="T105" s="54">
        <f t="shared" si="41"/>
        <v>12.532400000000001</v>
      </c>
      <c r="U105" s="54">
        <f t="shared" si="42"/>
        <v>0</v>
      </c>
      <c r="V105" s="54">
        <f t="shared" si="43"/>
        <v>0</v>
      </c>
      <c r="W105" s="54">
        <f t="shared" si="44"/>
        <v>0</v>
      </c>
      <c r="X105" s="54">
        <f t="shared" si="45"/>
        <v>0</v>
      </c>
      <c r="Y105" s="54">
        <f t="shared" si="46"/>
        <v>0</v>
      </c>
      <c r="Z105" s="54">
        <f t="shared" si="47"/>
        <v>0</v>
      </c>
      <c r="AA105" s="70">
        <f t="shared" si="48"/>
        <v>0</v>
      </c>
      <c r="AB105" s="74"/>
    </row>
    <row r="106" spans="1:28">
      <c r="A106" s="56"/>
      <c r="B106" s="46"/>
      <c r="C106" s="46" t="s">
        <v>60</v>
      </c>
      <c r="D106" s="46"/>
      <c r="E106" s="47">
        <v>1</v>
      </c>
      <c r="F106" s="48"/>
      <c r="G106" s="47">
        <f>+G104</f>
        <v>46.075000000000003</v>
      </c>
      <c r="H106" s="49">
        <f t="shared" si="69"/>
        <v>46.075000000000003</v>
      </c>
      <c r="I106" s="47"/>
      <c r="J106" s="47">
        <v>6</v>
      </c>
      <c r="K106" s="50"/>
      <c r="L106" s="50"/>
      <c r="M106" s="50">
        <v>0.6</v>
      </c>
      <c r="N106" s="48" t="s">
        <v>61</v>
      </c>
      <c r="O106" s="51">
        <f t="shared" si="70"/>
        <v>0.67199999999999993</v>
      </c>
      <c r="P106" s="52">
        <f t="shared" si="71"/>
        <v>0</v>
      </c>
      <c r="Q106" s="53">
        <f t="shared" si="38"/>
        <v>0</v>
      </c>
      <c r="R106" s="53">
        <f t="shared" si="39"/>
        <v>0</v>
      </c>
      <c r="S106" s="53">
        <f t="shared" si="40"/>
        <v>0</v>
      </c>
      <c r="T106" s="54">
        <f t="shared" si="41"/>
        <v>30.962399999999999</v>
      </c>
      <c r="U106" s="54">
        <f t="shared" si="42"/>
        <v>0</v>
      </c>
      <c r="V106" s="54">
        <f t="shared" si="43"/>
        <v>0</v>
      </c>
      <c r="W106" s="54">
        <f t="shared" si="44"/>
        <v>0</v>
      </c>
      <c r="X106" s="54">
        <f t="shared" si="45"/>
        <v>0</v>
      </c>
      <c r="Y106" s="54">
        <f t="shared" si="46"/>
        <v>0</v>
      </c>
      <c r="Z106" s="54">
        <f t="shared" si="47"/>
        <v>0</v>
      </c>
      <c r="AA106" s="70">
        <f t="shared" si="48"/>
        <v>0</v>
      </c>
      <c r="AB106" s="74"/>
    </row>
    <row r="107" spans="1:28" ht="15.75">
      <c r="A107" s="140" t="s">
        <v>218</v>
      </c>
      <c r="B107" s="141"/>
      <c r="C107" s="141"/>
      <c r="D107" s="142"/>
      <c r="E107" s="47"/>
      <c r="F107" s="48"/>
      <c r="G107" s="47"/>
      <c r="H107" s="49"/>
      <c r="I107" s="47"/>
      <c r="J107" s="47"/>
      <c r="K107" s="50"/>
      <c r="L107" s="50"/>
      <c r="M107" s="50"/>
      <c r="N107" s="48"/>
      <c r="O107" s="51">
        <f>IF(OR(N107="Sm",N107="PtS",N107="PtR",N107="Pt"),P107,IF(AND(N107="C",K107&gt;0),K107+15*MAX(I107,J107)*0.001-0.06,IF(AND(N107="2C",K107&gt;0),K107+30*MAX(I107,J107)*0.001-0.06,IF(AND(N107="Cd",L107&gt;0,M107&gt;0),2*(L107+M107+10*MAX(I107,J107)*0.001-0.12),IF(AND(N107="Ep",M107&gt;0),M107+20*MAX(I107,J107)*0.001-0.06,IF(AND(N107="Et",M107&gt;0),2*(M107+10*MAX(I107,J107)*0.001-0.06),P107))))))</f>
        <v>0</v>
      </c>
      <c r="P107" s="52">
        <f>IF(AND(N107="Sm",K107&gt;0),K107+2*(15*MAX(I107,J107)*0.001)-0.06,IF(AND(N107="PtS",M107&gt;0),M107+30*MAX(I107,J107)*0.001+60*MAX(I107,J107)*0.001-0.05,IF(AND(N107="PtR",M107&gt;0),M107+60*MAX(I107,J107)*0.001,IF(AND(N107="Pt",M107&gt;0),M107+15*MAX(I107,J107)*0.001,IF(OR(N107="C",N107="2C",N107="Cd",N107="Ep",N107="Et",N107="Sm",N107="PtS",N107="PtR",N107="Pt"),0,K107)))))</f>
        <v>0</v>
      </c>
      <c r="Q107" s="53">
        <f t="shared" si="27"/>
        <v>0</v>
      </c>
      <c r="R107" s="53">
        <f t="shared" si="28"/>
        <v>0</v>
      </c>
      <c r="S107" s="53">
        <f t="shared" si="29"/>
        <v>0</v>
      </c>
      <c r="T107" s="54">
        <f t="shared" si="30"/>
        <v>0</v>
      </c>
      <c r="U107" s="54">
        <f t="shared" si="31"/>
        <v>0</v>
      </c>
      <c r="V107" s="54">
        <f t="shared" si="32"/>
        <v>0</v>
      </c>
      <c r="W107" s="54">
        <f t="shared" si="33"/>
        <v>0</v>
      </c>
      <c r="X107" s="54">
        <f t="shared" si="34"/>
        <v>0</v>
      </c>
      <c r="Y107" s="54">
        <f t="shared" si="35"/>
        <v>0</v>
      </c>
      <c r="Z107" s="54">
        <f t="shared" si="36"/>
        <v>0</v>
      </c>
      <c r="AA107" s="70">
        <f t="shared" si="37"/>
        <v>0</v>
      </c>
    </row>
    <row r="108" spans="1:28">
      <c r="A108" s="44"/>
      <c r="B108" s="72"/>
      <c r="C108" s="46" t="s">
        <v>70</v>
      </c>
      <c r="D108" s="46"/>
      <c r="E108" s="47">
        <v>1</v>
      </c>
      <c r="F108" s="48"/>
      <c r="G108" s="47">
        <v>3</v>
      </c>
      <c r="H108" s="49">
        <f t="shared" ref="H108:H113" si="72">PRODUCT(E108,G108)</f>
        <v>3</v>
      </c>
      <c r="I108" s="47"/>
      <c r="J108" s="47">
        <v>14</v>
      </c>
      <c r="K108" s="50">
        <f>2.115+0.135</f>
        <v>2.25</v>
      </c>
      <c r="L108" s="50"/>
      <c r="M108" s="50"/>
      <c r="N108" s="48" t="s">
        <v>69</v>
      </c>
      <c r="O108" s="51">
        <f t="shared" ref="O108:O113" si="73">IF(OR(N108="Sm",N108="PtS",N108="PtR",N108="Pt"),P108,IF(AND(N108="C",K108&gt;0),K108+18*MAX(I108,J108)*0.001-0.06,IF(AND(N108="2C",K108&gt;0),K108+36*MAX(I108,J108)*0.001-0.06,IF(AND(N108="Cd",L108&gt;0,M108&gt;0),2*(L108+M108+10.25*MAX(I108,J108)*0.001-0.12),IF(AND(N108="Ep",M108&gt;0),M108+22*MAX(I108,J108)*0.001-0.06,IF(AND(N108="Et",M108&gt;0),2*(M108+12.25*MAX(I108,J108)*0.001-0.06),P108))))))</f>
        <v>2.4419999999999997</v>
      </c>
      <c r="P108" s="52">
        <f t="shared" ref="P108:P113" si="74">IF(AND(N108="Sm",K108&gt;0),K108+2*(17*MAX(I108,J108)*0.001)-0.06,IF(AND(N108="PtS",M108&gt;0),M108+35*MAX(I108,J108)*0.001+60*MAX(I108,J108)*0.001-0.05,IF(AND(N108="PtR",M108&gt;0),M108+60*MAX(I108,J108)*0.001,IF(AND(N108="Pt",M108&gt;0),M108+15*MAX(I108,J108)*0.001,IF(OR(N108="C",N108="2C",N108="Cd",N108="Ep",N108="Et",N108="Sm",N108="PtS",N108="PtR",N108="Pt"),0,K108)))))</f>
        <v>0</v>
      </c>
      <c r="Q108" s="53">
        <f t="shared" si="27"/>
        <v>0</v>
      </c>
      <c r="R108" s="53">
        <f t="shared" si="28"/>
        <v>0</v>
      </c>
      <c r="S108" s="53">
        <f t="shared" si="29"/>
        <v>0</v>
      </c>
      <c r="T108" s="54">
        <f t="shared" si="30"/>
        <v>0</v>
      </c>
      <c r="U108" s="54">
        <f t="shared" si="31"/>
        <v>0</v>
      </c>
      <c r="V108" s="54">
        <f t="shared" si="32"/>
        <v>0</v>
      </c>
      <c r="W108" s="54">
        <f t="shared" si="33"/>
        <v>0</v>
      </c>
      <c r="X108" s="54">
        <f t="shared" si="34"/>
        <v>7.3259999999999987</v>
      </c>
      <c r="Y108" s="54">
        <f t="shared" si="35"/>
        <v>0</v>
      </c>
      <c r="Z108" s="54">
        <f t="shared" si="36"/>
        <v>0</v>
      </c>
      <c r="AA108" s="70">
        <f t="shared" si="37"/>
        <v>0</v>
      </c>
      <c r="AB108" s="74"/>
    </row>
    <row r="109" spans="1:28">
      <c r="A109" s="44"/>
      <c r="B109" s="55"/>
      <c r="C109" s="46" t="s">
        <v>71</v>
      </c>
      <c r="D109" s="46"/>
      <c r="E109" s="47">
        <v>1</v>
      </c>
      <c r="F109" s="48"/>
      <c r="G109" s="47">
        <v>3</v>
      </c>
      <c r="H109" s="49">
        <f t="shared" si="72"/>
        <v>3</v>
      </c>
      <c r="I109" s="47"/>
      <c r="J109" s="47">
        <v>12</v>
      </c>
      <c r="K109" s="50">
        <f>2.115+0.135</f>
        <v>2.25</v>
      </c>
      <c r="L109" s="50"/>
      <c r="M109" s="50"/>
      <c r="N109" s="48" t="s">
        <v>69</v>
      </c>
      <c r="O109" s="51">
        <f t="shared" si="73"/>
        <v>2.4060000000000001</v>
      </c>
      <c r="P109" s="52">
        <f t="shared" si="74"/>
        <v>0</v>
      </c>
      <c r="Q109" s="53">
        <f t="shared" si="27"/>
        <v>0</v>
      </c>
      <c r="R109" s="53">
        <f t="shared" si="28"/>
        <v>0</v>
      </c>
      <c r="S109" s="53">
        <f t="shared" si="29"/>
        <v>0</v>
      </c>
      <c r="T109" s="54">
        <f t="shared" si="30"/>
        <v>0</v>
      </c>
      <c r="U109" s="54">
        <f t="shared" si="31"/>
        <v>0</v>
      </c>
      <c r="V109" s="54">
        <f t="shared" si="32"/>
        <v>0</v>
      </c>
      <c r="W109" s="54">
        <f t="shared" si="33"/>
        <v>7.218</v>
      </c>
      <c r="X109" s="54">
        <f t="shared" si="34"/>
        <v>0</v>
      </c>
      <c r="Y109" s="54">
        <f t="shared" si="35"/>
        <v>0</v>
      </c>
      <c r="Z109" s="54">
        <f t="shared" si="36"/>
        <v>0</v>
      </c>
      <c r="AA109" s="70">
        <f t="shared" si="37"/>
        <v>0</v>
      </c>
      <c r="AB109" s="74"/>
    </row>
    <row r="110" spans="1:28">
      <c r="A110" s="44"/>
      <c r="B110" s="55"/>
      <c r="C110" s="46" t="s">
        <v>73</v>
      </c>
      <c r="D110" s="46"/>
      <c r="E110" s="47">
        <v>1</v>
      </c>
      <c r="F110" s="48"/>
      <c r="G110" s="47">
        <v>2</v>
      </c>
      <c r="H110" s="49">
        <f t="shared" si="72"/>
        <v>2</v>
      </c>
      <c r="I110" s="47"/>
      <c r="J110" s="47">
        <v>10</v>
      </c>
      <c r="K110" s="50">
        <f>+K108-0.03*2</f>
        <v>2.19</v>
      </c>
      <c r="L110" s="50"/>
      <c r="M110" s="50"/>
      <c r="N110" s="48" t="s">
        <v>72</v>
      </c>
      <c r="O110" s="51">
        <f t="shared" si="73"/>
        <v>2.19</v>
      </c>
      <c r="P110" s="52">
        <f t="shared" si="74"/>
        <v>2.19</v>
      </c>
      <c r="Q110" s="53">
        <f t="shared" si="27"/>
        <v>0</v>
      </c>
      <c r="R110" s="53">
        <f t="shared" si="28"/>
        <v>0</v>
      </c>
      <c r="S110" s="53">
        <f t="shared" si="29"/>
        <v>0</v>
      </c>
      <c r="T110" s="54">
        <f t="shared" si="30"/>
        <v>0</v>
      </c>
      <c r="U110" s="54">
        <f t="shared" si="31"/>
        <v>0</v>
      </c>
      <c r="V110" s="54">
        <f t="shared" si="32"/>
        <v>4.38</v>
      </c>
      <c r="W110" s="54">
        <f t="shared" si="33"/>
        <v>0</v>
      </c>
      <c r="X110" s="54">
        <f t="shared" si="34"/>
        <v>0</v>
      </c>
      <c r="Y110" s="54">
        <f t="shared" si="35"/>
        <v>0</v>
      </c>
      <c r="Z110" s="54">
        <f t="shared" si="36"/>
        <v>0</v>
      </c>
      <c r="AA110" s="70">
        <f t="shared" si="37"/>
        <v>0</v>
      </c>
      <c r="AB110" s="74"/>
    </row>
    <row r="111" spans="1:28">
      <c r="A111" s="44"/>
      <c r="B111" s="75"/>
      <c r="C111" s="46" t="s">
        <v>65</v>
      </c>
      <c r="D111" s="46"/>
      <c r="E111" s="47">
        <v>1</v>
      </c>
      <c r="F111" s="48"/>
      <c r="G111" s="47">
        <f>2+2*3+2*3+((K108-(2*0.05+2*3*0.11+2*3*0.15))/0.2)+1</f>
        <v>17.95</v>
      </c>
      <c r="H111" s="49">
        <f t="shared" si="72"/>
        <v>17.95</v>
      </c>
      <c r="I111" s="47"/>
      <c r="J111" s="47">
        <v>6</v>
      </c>
      <c r="K111" s="73"/>
      <c r="L111" s="50">
        <v>0.2</v>
      </c>
      <c r="M111" s="50">
        <v>0.6</v>
      </c>
      <c r="N111" s="48" t="s">
        <v>66</v>
      </c>
      <c r="O111" s="51">
        <f t="shared" si="73"/>
        <v>1.4830000000000001</v>
      </c>
      <c r="P111" s="52">
        <f t="shared" si="74"/>
        <v>0</v>
      </c>
      <c r="Q111" s="53">
        <f t="shared" si="27"/>
        <v>0</v>
      </c>
      <c r="R111" s="53">
        <f t="shared" si="28"/>
        <v>0</v>
      </c>
      <c r="S111" s="53">
        <f t="shared" si="29"/>
        <v>0</v>
      </c>
      <c r="T111" s="54">
        <f t="shared" si="30"/>
        <v>26.61985</v>
      </c>
      <c r="U111" s="54">
        <f t="shared" si="31"/>
        <v>0</v>
      </c>
      <c r="V111" s="54">
        <f t="shared" si="32"/>
        <v>0</v>
      </c>
      <c r="W111" s="54">
        <f t="shared" si="33"/>
        <v>0</v>
      </c>
      <c r="X111" s="54">
        <f t="shared" si="34"/>
        <v>0</v>
      </c>
      <c r="Y111" s="54">
        <f t="shared" si="35"/>
        <v>0</v>
      </c>
      <c r="Z111" s="54">
        <f t="shared" si="36"/>
        <v>0</v>
      </c>
      <c r="AA111" s="70">
        <f t="shared" si="37"/>
        <v>0</v>
      </c>
      <c r="AB111" s="74"/>
    </row>
    <row r="112" spans="1:28">
      <c r="A112" s="56"/>
      <c r="B112" s="46"/>
      <c r="C112" s="46" t="s">
        <v>60</v>
      </c>
      <c r="D112" s="46"/>
      <c r="E112" s="47">
        <v>1</v>
      </c>
      <c r="F112" s="48"/>
      <c r="G112" s="47">
        <f>+G111</f>
        <v>17.95</v>
      </c>
      <c r="H112" s="49">
        <f t="shared" si="72"/>
        <v>17.95</v>
      </c>
      <c r="I112" s="47"/>
      <c r="J112" s="47">
        <v>6</v>
      </c>
      <c r="K112" s="50"/>
      <c r="L112" s="50"/>
      <c r="M112" s="50">
        <v>0.2</v>
      </c>
      <c r="N112" s="48" t="s">
        <v>61</v>
      </c>
      <c r="O112" s="51">
        <f t="shared" si="73"/>
        <v>0.27200000000000002</v>
      </c>
      <c r="P112" s="52">
        <f t="shared" si="74"/>
        <v>0</v>
      </c>
      <c r="Q112" s="53">
        <f t="shared" si="27"/>
        <v>0</v>
      </c>
      <c r="R112" s="53">
        <f t="shared" si="28"/>
        <v>0</v>
      </c>
      <c r="S112" s="53">
        <f t="shared" si="29"/>
        <v>0</v>
      </c>
      <c r="T112" s="54">
        <f t="shared" si="30"/>
        <v>4.8824000000000005</v>
      </c>
      <c r="U112" s="54">
        <f t="shared" si="31"/>
        <v>0</v>
      </c>
      <c r="V112" s="54">
        <f t="shared" si="32"/>
        <v>0</v>
      </c>
      <c r="W112" s="54">
        <f t="shared" si="33"/>
        <v>0</v>
      </c>
      <c r="X112" s="54">
        <f t="shared" si="34"/>
        <v>0</v>
      </c>
      <c r="Y112" s="54">
        <f t="shared" si="35"/>
        <v>0</v>
      </c>
      <c r="Z112" s="54">
        <f t="shared" si="36"/>
        <v>0</v>
      </c>
      <c r="AA112" s="70">
        <f t="shared" si="37"/>
        <v>0</v>
      </c>
      <c r="AB112" s="74"/>
    </row>
    <row r="113" spans="1:28">
      <c r="A113" s="56"/>
      <c r="B113" s="46"/>
      <c r="C113" s="46" t="s">
        <v>60</v>
      </c>
      <c r="D113" s="46"/>
      <c r="E113" s="47">
        <v>1</v>
      </c>
      <c r="F113" s="48"/>
      <c r="G113" s="47">
        <f>+G111</f>
        <v>17.95</v>
      </c>
      <c r="H113" s="49">
        <f t="shared" si="72"/>
        <v>17.95</v>
      </c>
      <c r="I113" s="47"/>
      <c r="J113" s="47">
        <v>6</v>
      </c>
      <c r="K113" s="50"/>
      <c r="L113" s="50"/>
      <c r="M113" s="50">
        <v>0.6</v>
      </c>
      <c r="N113" s="48" t="s">
        <v>61</v>
      </c>
      <c r="O113" s="51">
        <f t="shared" si="73"/>
        <v>0.67199999999999993</v>
      </c>
      <c r="P113" s="52">
        <f t="shared" si="74"/>
        <v>0</v>
      </c>
      <c r="Q113" s="53">
        <f t="shared" si="27"/>
        <v>0</v>
      </c>
      <c r="R113" s="53">
        <f t="shared" si="28"/>
        <v>0</v>
      </c>
      <c r="S113" s="53">
        <f t="shared" si="29"/>
        <v>0</v>
      </c>
      <c r="T113" s="54">
        <f t="shared" si="30"/>
        <v>12.062399999999998</v>
      </c>
      <c r="U113" s="54">
        <f t="shared" si="31"/>
        <v>0</v>
      </c>
      <c r="V113" s="54">
        <f t="shared" si="32"/>
        <v>0</v>
      </c>
      <c r="W113" s="54">
        <f t="shared" si="33"/>
        <v>0</v>
      </c>
      <c r="X113" s="54">
        <f t="shared" si="34"/>
        <v>0</v>
      </c>
      <c r="Y113" s="54">
        <f t="shared" si="35"/>
        <v>0</v>
      </c>
      <c r="Z113" s="54">
        <f t="shared" si="36"/>
        <v>0</v>
      </c>
      <c r="AA113" s="70">
        <f t="shared" si="37"/>
        <v>0</v>
      </c>
      <c r="AB113" s="74"/>
    </row>
    <row r="114" spans="1:28" ht="15.75">
      <c r="A114" s="140" t="s">
        <v>217</v>
      </c>
      <c r="B114" s="141"/>
      <c r="C114" s="141"/>
      <c r="D114" s="142"/>
      <c r="E114" s="47"/>
      <c r="F114" s="48"/>
      <c r="G114" s="47"/>
      <c r="H114" s="49"/>
      <c r="I114" s="47"/>
      <c r="J114" s="47"/>
      <c r="K114" s="50"/>
      <c r="L114" s="50"/>
      <c r="M114" s="50"/>
      <c r="N114" s="48"/>
      <c r="O114" s="51">
        <f>IF(OR(N114="Sm",N114="PtS",N114="PtR",N114="Pt"),P114,IF(AND(N114="C",K114&gt;0),K114+15*MAX(I114,J114)*0.001-0.06,IF(AND(N114="2C",K114&gt;0),K114+30*MAX(I114,J114)*0.001-0.06,IF(AND(N114="Cd",L114&gt;0,M114&gt;0),2*(L114+M114+10*MAX(I114,J114)*0.001-0.12),IF(AND(N114="Ep",M114&gt;0),M114+20*MAX(I114,J114)*0.001-0.06,IF(AND(N114="Et",M114&gt;0),2*(M114+10*MAX(I114,J114)*0.001-0.06),P114))))))</f>
        <v>0</v>
      </c>
      <c r="P114" s="52">
        <f>IF(AND(N114="Sm",K114&gt;0),K114+2*(15*MAX(I114,J114)*0.001)-0.06,IF(AND(N114="PtS",M114&gt;0),M114+30*MAX(I114,J114)*0.001+60*MAX(I114,J114)*0.001-0.05,IF(AND(N114="PtR",M114&gt;0),M114+60*MAX(I114,J114)*0.001,IF(AND(N114="Pt",M114&gt;0),M114+15*MAX(I114,J114)*0.001,IF(OR(N114="C",N114="2C",N114="Cd",N114="Ep",N114="Et",N114="Sm",N114="PtS",N114="PtR",N114="Pt"),0,K114)))))</f>
        <v>0</v>
      </c>
      <c r="Q114" s="53">
        <f t="shared" si="27"/>
        <v>0</v>
      </c>
      <c r="R114" s="53">
        <f t="shared" si="28"/>
        <v>0</v>
      </c>
      <c r="S114" s="53">
        <f t="shared" si="29"/>
        <v>0</v>
      </c>
      <c r="T114" s="54">
        <f t="shared" si="30"/>
        <v>0</v>
      </c>
      <c r="U114" s="54">
        <f t="shared" si="31"/>
        <v>0</v>
      </c>
      <c r="V114" s="54">
        <f t="shared" si="32"/>
        <v>0</v>
      </c>
      <c r="W114" s="54">
        <f t="shared" si="33"/>
        <v>0</v>
      </c>
      <c r="X114" s="54">
        <f t="shared" si="34"/>
        <v>0</v>
      </c>
      <c r="Y114" s="54">
        <f t="shared" si="35"/>
        <v>0</v>
      </c>
      <c r="Z114" s="54">
        <f t="shared" si="36"/>
        <v>0</v>
      </c>
      <c r="AA114" s="70">
        <f t="shared" si="37"/>
        <v>0</v>
      </c>
    </row>
    <row r="115" spans="1:28">
      <c r="A115" s="44"/>
      <c r="B115" s="72"/>
      <c r="C115" s="46" t="s">
        <v>70</v>
      </c>
      <c r="D115" s="46"/>
      <c r="E115" s="47">
        <v>1</v>
      </c>
      <c r="F115" s="48"/>
      <c r="G115" s="47">
        <v>3</v>
      </c>
      <c r="H115" s="49">
        <f t="shared" ref="H115:H120" si="75">PRODUCT(E115,G115)</f>
        <v>3</v>
      </c>
      <c r="I115" s="47"/>
      <c r="J115" s="47">
        <v>14</v>
      </c>
      <c r="K115" s="50">
        <f>6.9+0.135*2</f>
        <v>7.17</v>
      </c>
      <c r="L115" s="50"/>
      <c r="M115" s="50"/>
      <c r="N115" s="48" t="s">
        <v>67</v>
      </c>
      <c r="O115" s="51">
        <f t="shared" ref="O115:O120" si="76">IF(OR(N115="Sm",N115="PtS",N115="PtR",N115="Pt"),P115,IF(AND(N115="C",K115&gt;0),K115+18*MAX(I115,J115)*0.001-0.06,IF(AND(N115="2C",K115&gt;0),K115+36*MAX(I115,J115)*0.001-0.06,IF(AND(N115="Cd",L115&gt;0,M115&gt;0),2*(L115+M115+10.25*MAX(I115,J115)*0.001-0.12),IF(AND(N115="Ep",M115&gt;0),M115+22*MAX(I115,J115)*0.001-0.06,IF(AND(N115="Et",M115&gt;0),2*(M115+12.25*MAX(I115,J115)*0.001-0.06),P115))))))</f>
        <v>7.6139999999999999</v>
      </c>
      <c r="P115" s="52">
        <f t="shared" ref="P115:P120" si="77">IF(AND(N115="Sm",K115&gt;0),K115+2*(17*MAX(I115,J115)*0.001)-0.06,IF(AND(N115="PtS",M115&gt;0),M115+35*MAX(I115,J115)*0.001+60*MAX(I115,J115)*0.001-0.05,IF(AND(N115="PtR",M115&gt;0),M115+60*MAX(I115,J115)*0.001,IF(AND(N115="Pt",M115&gt;0),M115+15*MAX(I115,J115)*0.001,IF(OR(N115="C",N115="2C",N115="Cd",N115="Ep",N115="Et",N115="Sm",N115="PtS",N115="PtR",N115="Pt"),0,K115)))))</f>
        <v>0</v>
      </c>
      <c r="Q115" s="53">
        <f t="shared" si="27"/>
        <v>0</v>
      </c>
      <c r="R115" s="53">
        <f t="shared" si="28"/>
        <v>0</v>
      </c>
      <c r="S115" s="53">
        <f t="shared" si="29"/>
        <v>0</v>
      </c>
      <c r="T115" s="54">
        <f t="shared" si="30"/>
        <v>0</v>
      </c>
      <c r="U115" s="54">
        <f t="shared" si="31"/>
        <v>0</v>
      </c>
      <c r="V115" s="54">
        <f t="shared" si="32"/>
        <v>0</v>
      </c>
      <c r="W115" s="54">
        <f t="shared" si="33"/>
        <v>0</v>
      </c>
      <c r="X115" s="54">
        <f t="shared" si="34"/>
        <v>22.841999999999999</v>
      </c>
      <c r="Y115" s="54">
        <f t="shared" si="35"/>
        <v>0</v>
      </c>
      <c r="Z115" s="54">
        <f t="shared" si="36"/>
        <v>0</v>
      </c>
      <c r="AA115" s="70">
        <f t="shared" si="37"/>
        <v>0</v>
      </c>
      <c r="AB115" s="74"/>
    </row>
    <row r="116" spans="1:28">
      <c r="A116" s="44"/>
      <c r="B116" s="55"/>
      <c r="C116" s="46" t="s">
        <v>71</v>
      </c>
      <c r="D116" s="46"/>
      <c r="E116" s="47">
        <v>1</v>
      </c>
      <c r="F116" s="48"/>
      <c r="G116" s="47">
        <v>3</v>
      </c>
      <c r="H116" s="49">
        <f t="shared" si="75"/>
        <v>3</v>
      </c>
      <c r="I116" s="47"/>
      <c r="J116" s="47">
        <v>12</v>
      </c>
      <c r="K116" s="50">
        <f>+K115</f>
        <v>7.17</v>
      </c>
      <c r="L116" s="50"/>
      <c r="M116" s="50"/>
      <c r="N116" s="48" t="s">
        <v>67</v>
      </c>
      <c r="O116" s="51">
        <f t="shared" si="76"/>
        <v>7.5420000000000007</v>
      </c>
      <c r="P116" s="52">
        <f t="shared" si="77"/>
        <v>0</v>
      </c>
      <c r="Q116" s="53">
        <f t="shared" si="27"/>
        <v>0</v>
      </c>
      <c r="R116" s="53">
        <f t="shared" si="28"/>
        <v>0</v>
      </c>
      <c r="S116" s="53">
        <f t="shared" si="29"/>
        <v>0</v>
      </c>
      <c r="T116" s="54">
        <f t="shared" si="30"/>
        <v>0</v>
      </c>
      <c r="U116" s="54">
        <f t="shared" si="31"/>
        <v>0</v>
      </c>
      <c r="V116" s="54">
        <f t="shared" si="32"/>
        <v>0</v>
      </c>
      <c r="W116" s="54">
        <f t="shared" si="33"/>
        <v>22.626000000000001</v>
      </c>
      <c r="X116" s="54">
        <f t="shared" si="34"/>
        <v>0</v>
      </c>
      <c r="Y116" s="54">
        <f t="shared" si="35"/>
        <v>0</v>
      </c>
      <c r="Z116" s="54">
        <f t="shared" si="36"/>
        <v>0</v>
      </c>
      <c r="AA116" s="70">
        <f t="shared" si="37"/>
        <v>0</v>
      </c>
      <c r="AB116" s="74"/>
    </row>
    <row r="117" spans="1:28">
      <c r="A117" s="44"/>
      <c r="B117" s="55"/>
      <c r="C117" s="46" t="s">
        <v>73</v>
      </c>
      <c r="D117" s="46"/>
      <c r="E117" s="47">
        <v>1</v>
      </c>
      <c r="F117" s="48"/>
      <c r="G117" s="47">
        <v>2</v>
      </c>
      <c r="H117" s="49">
        <f t="shared" si="75"/>
        <v>2</v>
      </c>
      <c r="I117" s="47"/>
      <c r="J117" s="47">
        <v>10</v>
      </c>
      <c r="K117" s="50">
        <f>+K115-0.03*2</f>
        <v>7.11</v>
      </c>
      <c r="L117" s="50"/>
      <c r="M117" s="50"/>
      <c r="N117" s="48" t="s">
        <v>72</v>
      </c>
      <c r="O117" s="51">
        <f t="shared" si="76"/>
        <v>7.11</v>
      </c>
      <c r="P117" s="52">
        <f t="shared" si="77"/>
        <v>7.11</v>
      </c>
      <c r="Q117" s="53">
        <f t="shared" si="27"/>
        <v>0</v>
      </c>
      <c r="R117" s="53">
        <f t="shared" si="28"/>
        <v>0</v>
      </c>
      <c r="S117" s="53">
        <f t="shared" si="29"/>
        <v>0</v>
      </c>
      <c r="T117" s="54">
        <f t="shared" si="30"/>
        <v>0</v>
      </c>
      <c r="U117" s="54">
        <f t="shared" si="31"/>
        <v>0</v>
      </c>
      <c r="V117" s="54">
        <f t="shared" si="32"/>
        <v>14.22</v>
      </c>
      <c r="W117" s="54">
        <f t="shared" si="33"/>
        <v>0</v>
      </c>
      <c r="X117" s="54">
        <f t="shared" si="34"/>
        <v>0</v>
      </c>
      <c r="Y117" s="54">
        <f t="shared" si="35"/>
        <v>0</v>
      </c>
      <c r="Z117" s="54">
        <f t="shared" si="36"/>
        <v>0</v>
      </c>
      <c r="AA117" s="70">
        <f t="shared" si="37"/>
        <v>0</v>
      </c>
      <c r="AB117" s="74"/>
    </row>
    <row r="118" spans="1:28">
      <c r="A118" s="44"/>
      <c r="B118" s="75"/>
      <c r="C118" s="46" t="s">
        <v>65</v>
      </c>
      <c r="D118" s="46"/>
      <c r="E118" s="47">
        <v>1</v>
      </c>
      <c r="F118" s="48"/>
      <c r="G118" s="47">
        <f>2+2*3+2*3+((K115-(2*0.05+2*3*0.11+2*3*0.15))/0.2)+1</f>
        <v>42.55</v>
      </c>
      <c r="H118" s="49">
        <f t="shared" si="75"/>
        <v>42.55</v>
      </c>
      <c r="I118" s="47"/>
      <c r="J118" s="47">
        <v>6</v>
      </c>
      <c r="K118" s="73"/>
      <c r="L118" s="50">
        <v>0.2</v>
      </c>
      <c r="M118" s="50">
        <v>0.6</v>
      </c>
      <c r="N118" s="48" t="s">
        <v>66</v>
      </c>
      <c r="O118" s="51">
        <f t="shared" si="76"/>
        <v>1.4830000000000001</v>
      </c>
      <c r="P118" s="52">
        <f t="shared" si="77"/>
        <v>0</v>
      </c>
      <c r="Q118" s="53">
        <f t="shared" si="27"/>
        <v>0</v>
      </c>
      <c r="R118" s="53">
        <f t="shared" si="28"/>
        <v>0</v>
      </c>
      <c r="S118" s="53">
        <f t="shared" si="29"/>
        <v>0</v>
      </c>
      <c r="T118" s="54">
        <f t="shared" si="30"/>
        <v>63.101649999999999</v>
      </c>
      <c r="U118" s="54">
        <f t="shared" si="31"/>
        <v>0</v>
      </c>
      <c r="V118" s="54">
        <f t="shared" si="32"/>
        <v>0</v>
      </c>
      <c r="W118" s="54">
        <f t="shared" si="33"/>
        <v>0</v>
      </c>
      <c r="X118" s="54">
        <f t="shared" si="34"/>
        <v>0</v>
      </c>
      <c r="Y118" s="54">
        <f t="shared" si="35"/>
        <v>0</v>
      </c>
      <c r="Z118" s="54">
        <f t="shared" si="36"/>
        <v>0</v>
      </c>
      <c r="AA118" s="70">
        <f t="shared" si="37"/>
        <v>0</v>
      </c>
      <c r="AB118" s="74"/>
    </row>
    <row r="119" spans="1:28">
      <c r="A119" s="56"/>
      <c r="B119" s="46"/>
      <c r="C119" s="46" t="s">
        <v>60</v>
      </c>
      <c r="D119" s="46"/>
      <c r="E119" s="47">
        <v>1</v>
      </c>
      <c r="F119" s="48"/>
      <c r="G119" s="47">
        <f>+G118</f>
        <v>42.55</v>
      </c>
      <c r="H119" s="49">
        <f t="shared" si="75"/>
        <v>42.55</v>
      </c>
      <c r="I119" s="47"/>
      <c r="J119" s="47">
        <v>6</v>
      </c>
      <c r="K119" s="50"/>
      <c r="L119" s="50"/>
      <c r="M119" s="50">
        <v>0.2</v>
      </c>
      <c r="N119" s="48" t="s">
        <v>61</v>
      </c>
      <c r="O119" s="51">
        <f t="shared" si="76"/>
        <v>0.27200000000000002</v>
      </c>
      <c r="P119" s="52">
        <f t="shared" si="77"/>
        <v>0</v>
      </c>
      <c r="Q119" s="53">
        <f t="shared" si="27"/>
        <v>0</v>
      </c>
      <c r="R119" s="53">
        <f t="shared" si="28"/>
        <v>0</v>
      </c>
      <c r="S119" s="53">
        <f t="shared" si="29"/>
        <v>0</v>
      </c>
      <c r="T119" s="54">
        <f t="shared" si="30"/>
        <v>11.573600000000001</v>
      </c>
      <c r="U119" s="54">
        <f t="shared" si="31"/>
        <v>0</v>
      </c>
      <c r="V119" s="54">
        <f t="shared" si="32"/>
        <v>0</v>
      </c>
      <c r="W119" s="54">
        <f t="shared" si="33"/>
        <v>0</v>
      </c>
      <c r="X119" s="54">
        <f t="shared" si="34"/>
        <v>0</v>
      </c>
      <c r="Y119" s="54">
        <f t="shared" si="35"/>
        <v>0</v>
      </c>
      <c r="Z119" s="54">
        <f t="shared" si="36"/>
        <v>0</v>
      </c>
      <c r="AA119" s="70">
        <f t="shared" si="37"/>
        <v>0</v>
      </c>
      <c r="AB119" s="74"/>
    </row>
    <row r="120" spans="1:28">
      <c r="A120" s="56"/>
      <c r="B120" s="46"/>
      <c r="C120" s="46" t="s">
        <v>60</v>
      </c>
      <c r="D120" s="46"/>
      <c r="E120" s="47">
        <v>1</v>
      </c>
      <c r="F120" s="48"/>
      <c r="G120" s="47">
        <f>+G118</f>
        <v>42.55</v>
      </c>
      <c r="H120" s="49">
        <f t="shared" si="75"/>
        <v>42.55</v>
      </c>
      <c r="I120" s="47"/>
      <c r="J120" s="47">
        <v>6</v>
      </c>
      <c r="K120" s="50"/>
      <c r="L120" s="50"/>
      <c r="M120" s="50">
        <v>0.6</v>
      </c>
      <c r="N120" s="48" t="s">
        <v>61</v>
      </c>
      <c r="O120" s="51">
        <f t="shared" si="76"/>
        <v>0.67199999999999993</v>
      </c>
      <c r="P120" s="52">
        <f t="shared" si="77"/>
        <v>0</v>
      </c>
      <c r="Q120" s="53">
        <f t="shared" si="27"/>
        <v>0</v>
      </c>
      <c r="R120" s="53">
        <f t="shared" si="28"/>
        <v>0</v>
      </c>
      <c r="S120" s="53">
        <f t="shared" si="29"/>
        <v>0</v>
      </c>
      <c r="T120" s="54">
        <f t="shared" si="30"/>
        <v>28.593599999999995</v>
      </c>
      <c r="U120" s="54">
        <f t="shared" si="31"/>
        <v>0</v>
      </c>
      <c r="V120" s="54">
        <f t="shared" si="32"/>
        <v>0</v>
      </c>
      <c r="W120" s="54">
        <f t="shared" si="33"/>
        <v>0</v>
      </c>
      <c r="X120" s="54">
        <f t="shared" si="34"/>
        <v>0</v>
      </c>
      <c r="Y120" s="54">
        <f t="shared" si="35"/>
        <v>0</v>
      </c>
      <c r="Z120" s="54">
        <f t="shared" si="36"/>
        <v>0</v>
      </c>
      <c r="AA120" s="70">
        <f t="shared" si="37"/>
        <v>0</v>
      </c>
      <c r="AB120" s="74"/>
    </row>
    <row r="121" spans="1:28">
      <c r="A121" s="56"/>
      <c r="B121" s="46"/>
      <c r="C121" s="46"/>
      <c r="D121" s="46"/>
      <c r="E121" s="47"/>
      <c r="F121" s="48"/>
      <c r="G121" s="47"/>
      <c r="H121" s="49"/>
      <c r="I121" s="47"/>
      <c r="J121" s="47"/>
      <c r="K121" s="50"/>
      <c r="L121" s="50"/>
      <c r="M121" s="50"/>
      <c r="N121" s="48"/>
      <c r="O121" s="51"/>
      <c r="P121" s="52"/>
      <c r="Q121" s="53"/>
      <c r="R121" s="53"/>
      <c r="S121" s="53"/>
      <c r="T121" s="54"/>
      <c r="U121" s="54"/>
      <c r="V121" s="54"/>
      <c r="W121" s="54"/>
      <c r="X121" s="54"/>
      <c r="Y121" s="54"/>
      <c r="Z121" s="54"/>
      <c r="AA121" s="70"/>
      <c r="AB121" s="74"/>
    </row>
    <row r="122" spans="1:28">
      <c r="A122" s="56"/>
      <c r="B122" s="46"/>
      <c r="C122" s="46"/>
      <c r="D122" s="46"/>
      <c r="E122" s="47"/>
      <c r="F122" s="48"/>
      <c r="G122" s="47"/>
      <c r="H122" s="49"/>
      <c r="I122" s="47"/>
      <c r="J122" s="47"/>
      <c r="K122" s="50"/>
      <c r="L122" s="50"/>
      <c r="M122" s="50"/>
      <c r="N122" s="48"/>
      <c r="O122" s="51"/>
      <c r="P122" s="52"/>
      <c r="Q122" s="53"/>
      <c r="R122" s="53"/>
      <c r="S122" s="53"/>
      <c r="T122" s="54"/>
      <c r="U122" s="54"/>
      <c r="V122" s="54"/>
      <c r="W122" s="54"/>
      <c r="X122" s="54"/>
      <c r="Y122" s="54"/>
      <c r="Z122" s="54"/>
      <c r="AA122" s="70"/>
      <c r="AB122" s="74"/>
    </row>
    <row r="123" spans="1:28">
      <c r="A123" s="56"/>
      <c r="B123" s="46"/>
      <c r="C123" s="46"/>
      <c r="D123" s="46"/>
      <c r="E123" s="47"/>
      <c r="F123" s="48"/>
      <c r="G123" s="47"/>
      <c r="H123" s="49"/>
      <c r="I123" s="47"/>
      <c r="J123" s="47"/>
      <c r="K123" s="50"/>
      <c r="L123" s="50"/>
      <c r="M123" s="50"/>
      <c r="N123" s="48"/>
      <c r="O123" s="51"/>
      <c r="P123" s="52"/>
      <c r="Q123" s="53"/>
      <c r="R123" s="53"/>
      <c r="S123" s="53"/>
      <c r="T123" s="54"/>
      <c r="U123" s="54"/>
      <c r="V123" s="54"/>
      <c r="W123" s="54"/>
      <c r="X123" s="54"/>
      <c r="Y123" s="54"/>
      <c r="Z123" s="54"/>
      <c r="AA123" s="70"/>
      <c r="AB123" s="74"/>
    </row>
    <row r="124" spans="1:28">
      <c r="A124" s="56"/>
      <c r="B124" s="46"/>
      <c r="C124" s="46"/>
      <c r="D124" s="46"/>
      <c r="E124" s="47"/>
      <c r="F124" s="48"/>
      <c r="G124" s="47"/>
      <c r="H124" s="49"/>
      <c r="I124" s="47"/>
      <c r="J124" s="47"/>
      <c r="K124" s="50"/>
      <c r="L124" s="50"/>
      <c r="M124" s="50"/>
      <c r="N124" s="48"/>
      <c r="O124" s="51"/>
      <c r="P124" s="52"/>
      <c r="Q124" s="53"/>
      <c r="R124" s="53"/>
      <c r="S124" s="53"/>
      <c r="T124" s="54"/>
      <c r="U124" s="54"/>
      <c r="V124" s="54"/>
      <c r="W124" s="54"/>
      <c r="X124" s="54"/>
      <c r="Y124" s="54"/>
      <c r="Z124" s="54"/>
      <c r="AA124" s="70"/>
      <c r="AB124" s="74"/>
    </row>
    <row r="125" spans="1:28">
      <c r="A125" s="56"/>
      <c r="B125" s="46"/>
      <c r="C125" s="46"/>
      <c r="D125" s="46"/>
      <c r="E125" s="47"/>
      <c r="F125" s="48"/>
      <c r="G125" s="47"/>
      <c r="H125" s="49"/>
      <c r="I125" s="47"/>
      <c r="J125" s="47"/>
      <c r="K125" s="50"/>
      <c r="L125" s="50"/>
      <c r="M125" s="50"/>
      <c r="N125" s="48"/>
      <c r="O125" s="51"/>
      <c r="P125" s="52"/>
      <c r="Q125" s="53"/>
      <c r="R125" s="53"/>
      <c r="S125" s="53"/>
      <c r="T125" s="54"/>
      <c r="U125" s="54"/>
      <c r="V125" s="54"/>
      <c r="W125" s="54"/>
      <c r="X125" s="54"/>
      <c r="Y125" s="54"/>
      <c r="Z125" s="54"/>
      <c r="AA125" s="70"/>
      <c r="AB125" s="74"/>
    </row>
    <row r="126" spans="1:28">
      <c r="A126" s="56"/>
      <c r="B126" s="46"/>
      <c r="C126" s="46"/>
      <c r="D126" s="46"/>
      <c r="E126" s="47"/>
      <c r="F126" s="48"/>
      <c r="G126" s="47"/>
      <c r="H126" s="49"/>
      <c r="I126" s="47"/>
      <c r="J126" s="47"/>
      <c r="K126" s="50"/>
      <c r="L126" s="50"/>
      <c r="M126" s="50"/>
      <c r="N126" s="48"/>
      <c r="O126" s="51"/>
      <c r="P126" s="52"/>
      <c r="Q126" s="53"/>
      <c r="R126" s="53"/>
      <c r="S126" s="53"/>
      <c r="T126" s="54"/>
      <c r="U126" s="54"/>
      <c r="V126" s="54"/>
      <c r="W126" s="54"/>
      <c r="X126" s="54"/>
      <c r="Y126" s="54"/>
      <c r="Z126" s="54"/>
      <c r="AA126" s="70"/>
      <c r="AB126" s="74"/>
    </row>
    <row r="127" spans="1:28">
      <c r="A127" s="56"/>
      <c r="B127" s="46"/>
      <c r="C127" s="46"/>
      <c r="D127" s="46"/>
      <c r="E127" s="47"/>
      <c r="F127" s="48"/>
      <c r="G127" s="47"/>
      <c r="H127" s="49"/>
      <c r="I127" s="47"/>
      <c r="J127" s="47"/>
      <c r="K127" s="50"/>
      <c r="L127" s="50"/>
      <c r="M127" s="50"/>
      <c r="N127" s="48"/>
      <c r="O127" s="51"/>
      <c r="P127" s="52"/>
      <c r="Q127" s="53"/>
      <c r="R127" s="53"/>
      <c r="S127" s="53"/>
      <c r="T127" s="54"/>
      <c r="U127" s="54"/>
      <c r="V127" s="54"/>
      <c r="W127" s="54"/>
      <c r="X127" s="54"/>
      <c r="Y127" s="54"/>
      <c r="Z127" s="54"/>
      <c r="AA127" s="70"/>
      <c r="AB127" s="74"/>
    </row>
    <row r="128" spans="1:28">
      <c r="A128" s="44"/>
      <c r="B128" s="55"/>
      <c r="C128" s="46"/>
      <c r="D128" s="46"/>
      <c r="E128" s="47"/>
      <c r="F128" s="48"/>
      <c r="G128" s="47"/>
      <c r="H128" s="49"/>
      <c r="I128" s="47"/>
      <c r="J128" s="47"/>
      <c r="K128" s="50"/>
      <c r="L128" s="50"/>
      <c r="M128" s="50"/>
      <c r="N128" s="48"/>
      <c r="O128" s="51"/>
      <c r="P128" s="52"/>
      <c r="Q128" s="53"/>
      <c r="R128" s="53"/>
      <c r="S128" s="53"/>
      <c r="T128" s="54"/>
      <c r="U128" s="54"/>
      <c r="V128" s="54"/>
      <c r="W128" s="54"/>
      <c r="X128" s="54"/>
      <c r="Y128" s="54"/>
      <c r="Z128" s="54"/>
      <c r="AA128" s="54"/>
    </row>
    <row r="129" spans="1:28">
      <c r="A129" s="58"/>
      <c r="B129" s="59"/>
      <c r="C129" s="59"/>
      <c r="D129" s="68"/>
      <c r="E129" s="60"/>
      <c r="F129" s="61"/>
      <c r="G129" s="60"/>
      <c r="H129" s="62"/>
      <c r="I129" s="60"/>
      <c r="J129" s="60"/>
      <c r="K129" s="63"/>
      <c r="L129" s="63"/>
      <c r="M129" s="63"/>
      <c r="N129" s="61"/>
      <c r="O129" s="64"/>
      <c r="P129" s="65"/>
      <c r="Q129" s="66"/>
      <c r="R129" s="66"/>
      <c r="S129" s="66"/>
      <c r="T129" s="67"/>
      <c r="U129" s="67"/>
      <c r="V129" s="67"/>
      <c r="W129" s="67"/>
      <c r="X129" s="67"/>
      <c r="Y129" s="67"/>
      <c r="Z129" s="67"/>
      <c r="AA129" s="67"/>
    </row>
    <row r="130" spans="1:28" ht="30" customHeight="1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4" t="s">
        <v>74</v>
      </c>
      <c r="L130" s="144"/>
      <c r="M130" s="144"/>
      <c r="N130" s="144"/>
      <c r="O130" s="144"/>
      <c r="P130" s="144"/>
      <c r="Q130" s="76">
        <f>SUM(Q9:Q129)</f>
        <v>0</v>
      </c>
      <c r="R130" s="76">
        <f>SUM(R9:R129)</f>
        <v>0</v>
      </c>
      <c r="S130" s="76">
        <f>SUM(S9:S129)</f>
        <v>0</v>
      </c>
      <c r="T130" s="76">
        <f>SUM(T6:T129)</f>
        <v>1346.5502999999999</v>
      </c>
      <c r="U130" s="76">
        <f>SUM(U6:U129)</f>
        <v>377.45599999999996</v>
      </c>
      <c r="V130" s="76">
        <f>SUM(V7:V129)</f>
        <v>460.32000000000005</v>
      </c>
      <c r="W130" s="76">
        <f>SUM(W7:W129)</f>
        <v>658.38199999999995</v>
      </c>
      <c r="X130" s="76">
        <f>SUM(X7:X129)</f>
        <v>412.62600000000009</v>
      </c>
      <c r="Y130" s="76">
        <f>SUM(Y7:Y129)</f>
        <v>0</v>
      </c>
      <c r="Z130" s="76">
        <f>SUM(Z7:Z129)</f>
        <v>0</v>
      </c>
      <c r="AA130" s="76">
        <f>SUM(AA9:AA129)</f>
        <v>0</v>
      </c>
    </row>
    <row r="131" spans="1:28" ht="49.5" customHeight="1">
      <c r="A131" s="69"/>
      <c r="B131" s="145" t="s">
        <v>75</v>
      </c>
      <c r="C131" s="146"/>
      <c r="D131" s="146"/>
      <c r="E131" s="69" t="s">
        <v>76</v>
      </c>
      <c r="F131" s="145" t="s">
        <v>77</v>
      </c>
      <c r="G131" s="146"/>
      <c r="H131" s="146"/>
      <c r="I131" s="146"/>
      <c r="J131" s="146"/>
      <c r="K131" s="144" t="s">
        <v>78</v>
      </c>
      <c r="L131" s="144"/>
      <c r="M131" s="144"/>
      <c r="N131" s="144"/>
      <c r="O131" s="144"/>
      <c r="P131" s="144"/>
      <c r="Q131" s="77">
        <v>0.222</v>
      </c>
      <c r="R131" s="77">
        <v>0.39500000000000002</v>
      </c>
      <c r="S131" s="77">
        <v>0.61699999999999999</v>
      </c>
      <c r="T131" s="77">
        <v>0.222</v>
      </c>
      <c r="U131" s="77">
        <v>0.39500000000000002</v>
      </c>
      <c r="V131" s="77">
        <v>0.61699999999999999</v>
      </c>
      <c r="W131" s="77">
        <v>0.88800000000000001</v>
      </c>
      <c r="X131" s="77">
        <v>1.208</v>
      </c>
      <c r="Y131" s="77">
        <v>1.5780000000000001</v>
      </c>
      <c r="Z131" s="77">
        <v>2.4660000000000002</v>
      </c>
      <c r="AA131" s="77">
        <v>3.8540000000000001</v>
      </c>
    </row>
    <row r="132" spans="1:28" ht="49.5" customHeight="1">
      <c r="A132" s="69" t="s">
        <v>69</v>
      </c>
      <c r="B132" s="145" t="s">
        <v>79</v>
      </c>
      <c r="C132" s="146"/>
      <c r="D132" s="146"/>
      <c r="E132" s="69" t="s">
        <v>58</v>
      </c>
      <c r="F132" s="145" t="s">
        <v>80</v>
      </c>
      <c r="G132" s="146"/>
      <c r="H132" s="146"/>
      <c r="I132" s="146"/>
      <c r="J132" s="146"/>
      <c r="K132" s="144" t="s">
        <v>81</v>
      </c>
      <c r="L132" s="144"/>
      <c r="M132" s="144"/>
      <c r="N132" s="144"/>
      <c r="O132" s="144"/>
      <c r="P132" s="144"/>
      <c r="Q132" s="76">
        <f>Q130*Q131</f>
        <v>0</v>
      </c>
      <c r="R132" s="76">
        <f>R130*R131</f>
        <v>0</v>
      </c>
      <c r="S132" s="76">
        <f>S130*S131</f>
        <v>0</v>
      </c>
      <c r="T132" s="76">
        <f>T130*T131</f>
        <v>298.93416659999997</v>
      </c>
      <c r="U132" s="76">
        <f t="shared" ref="U132:AA132" si="78">U130*U131</f>
        <v>149.09511999999998</v>
      </c>
      <c r="V132" s="76">
        <f t="shared" si="78"/>
        <v>284.01744000000002</v>
      </c>
      <c r="W132" s="76">
        <f t="shared" si="78"/>
        <v>584.64321599999994</v>
      </c>
      <c r="X132" s="76">
        <f t="shared" si="78"/>
        <v>498.4522080000001</v>
      </c>
      <c r="Y132" s="76">
        <f t="shared" si="78"/>
        <v>0</v>
      </c>
      <c r="Z132" s="76">
        <f t="shared" si="78"/>
        <v>0</v>
      </c>
      <c r="AA132" s="76">
        <f t="shared" si="78"/>
        <v>0</v>
      </c>
    </row>
    <row r="133" spans="1:28" ht="56.25" customHeight="1">
      <c r="A133" s="69" t="s">
        <v>67</v>
      </c>
      <c r="B133" s="145" t="s">
        <v>82</v>
      </c>
      <c r="C133" s="146"/>
      <c r="D133" s="146"/>
      <c r="E133" s="69" t="s">
        <v>64</v>
      </c>
      <c r="F133" s="145" t="s">
        <v>83</v>
      </c>
      <c r="G133" s="146"/>
      <c r="H133" s="146"/>
      <c r="I133" s="146"/>
      <c r="J133" s="146"/>
      <c r="K133" s="144" t="s">
        <v>84</v>
      </c>
      <c r="L133" s="144"/>
      <c r="M133" s="144"/>
      <c r="N133" s="144"/>
      <c r="O133" s="144"/>
      <c r="P133" s="144"/>
      <c r="Q133" s="76">
        <f>SUM(Q132:S132)</f>
        <v>0</v>
      </c>
      <c r="R133" s="76"/>
      <c r="S133" s="76"/>
      <c r="T133" s="147">
        <f>SUM(T132:AA132)</f>
        <v>1815.1421506000002</v>
      </c>
      <c r="U133" s="147"/>
      <c r="V133" s="147"/>
      <c r="W133" s="147"/>
      <c r="X133" s="147"/>
      <c r="Y133" s="147"/>
      <c r="Z133" s="147"/>
      <c r="AA133" s="147"/>
    </row>
    <row r="134" spans="1:28" ht="49.5" customHeight="1">
      <c r="A134" s="69" t="s">
        <v>66</v>
      </c>
      <c r="B134" s="145" t="s">
        <v>85</v>
      </c>
      <c r="C134" s="146"/>
      <c r="D134" s="146"/>
      <c r="E134" s="69" t="s">
        <v>86</v>
      </c>
      <c r="F134" s="145" t="s">
        <v>87</v>
      </c>
      <c r="G134" s="146"/>
      <c r="H134" s="146"/>
      <c r="I134" s="146"/>
      <c r="J134" s="146"/>
      <c r="K134" s="144" t="s">
        <v>88</v>
      </c>
      <c r="L134" s="144"/>
      <c r="M134" s="144"/>
      <c r="N134" s="144"/>
      <c r="O134" s="144"/>
      <c r="P134" s="144"/>
      <c r="Q134" s="76"/>
      <c r="R134" s="76"/>
      <c r="S134" s="76"/>
      <c r="T134" s="148">
        <v>1</v>
      </c>
      <c r="U134" s="148"/>
      <c r="V134" s="148"/>
      <c r="W134" s="148"/>
      <c r="X134" s="148"/>
      <c r="Y134" s="148"/>
      <c r="Z134" s="148"/>
      <c r="AA134" s="148"/>
    </row>
    <row r="135" spans="1:28" ht="49.5" customHeight="1">
      <c r="A135" s="69" t="s">
        <v>61</v>
      </c>
      <c r="B135" s="145" t="s">
        <v>89</v>
      </c>
      <c r="C135" s="146"/>
      <c r="D135" s="146"/>
      <c r="E135" s="69" t="s">
        <v>90</v>
      </c>
      <c r="F135" s="145" t="s">
        <v>91</v>
      </c>
      <c r="G135" s="146"/>
      <c r="H135" s="146"/>
      <c r="I135" s="146"/>
      <c r="J135" s="146"/>
      <c r="K135" s="144" t="s">
        <v>92</v>
      </c>
      <c r="L135" s="144"/>
      <c r="M135" s="144"/>
      <c r="N135" s="144"/>
      <c r="O135" s="144"/>
      <c r="P135" s="144"/>
      <c r="Q135" s="76">
        <f>SUM(Q133:S134)</f>
        <v>0</v>
      </c>
      <c r="R135" s="76"/>
      <c r="S135" s="76"/>
      <c r="T135" s="147">
        <f>T134*T133</f>
        <v>1815.1421506000002</v>
      </c>
      <c r="U135" s="147"/>
      <c r="V135" s="147"/>
      <c r="W135" s="147"/>
      <c r="X135" s="147"/>
      <c r="Y135" s="147"/>
      <c r="Z135" s="147"/>
      <c r="AA135" s="147"/>
      <c r="AB135" s="78">
        <f>T135</f>
        <v>1815.1421506000002</v>
      </c>
    </row>
    <row r="137" spans="1:28">
      <c r="T137" s="79"/>
    </row>
  </sheetData>
  <mergeCells count="51">
    <mergeCell ref="B135:D135"/>
    <mergeCell ref="F135:J135"/>
    <mergeCell ref="K135:P135"/>
    <mergeCell ref="T135:AA135"/>
    <mergeCell ref="B132:D132"/>
    <mergeCell ref="F132:J132"/>
    <mergeCell ref="K132:P132"/>
    <mergeCell ref="B133:D133"/>
    <mergeCell ref="F133:J133"/>
    <mergeCell ref="K133:P133"/>
    <mergeCell ref="T133:AA133"/>
    <mergeCell ref="B134:D134"/>
    <mergeCell ref="F134:J134"/>
    <mergeCell ref="K134:P134"/>
    <mergeCell ref="T134:AA134"/>
    <mergeCell ref="A130:J130"/>
    <mergeCell ref="K130:P130"/>
    <mergeCell ref="B131:D131"/>
    <mergeCell ref="F131:J131"/>
    <mergeCell ref="K131:P131"/>
    <mergeCell ref="A114:D114"/>
    <mergeCell ref="A59:D59"/>
    <mergeCell ref="A64:D64"/>
    <mergeCell ref="A69:D69"/>
    <mergeCell ref="A74:D74"/>
    <mergeCell ref="A100:D100"/>
    <mergeCell ref="A107:D107"/>
    <mergeCell ref="A79:D79"/>
    <mergeCell ref="A93:D93"/>
    <mergeCell ref="A86:D86"/>
    <mergeCell ref="A53:D53"/>
    <mergeCell ref="A54:D54"/>
    <mergeCell ref="A41:D41"/>
    <mergeCell ref="A46:D46"/>
    <mergeCell ref="A30:D30"/>
    <mergeCell ref="A31:D31"/>
    <mergeCell ref="A36:D36"/>
    <mergeCell ref="N4:N5"/>
    <mergeCell ref="O4:P5"/>
    <mergeCell ref="Q4:S4"/>
    <mergeCell ref="T4:AA4"/>
    <mergeCell ref="A1:AA1"/>
    <mergeCell ref="A2:AA2"/>
    <mergeCell ref="A3:D5"/>
    <mergeCell ref="E3:E5"/>
    <mergeCell ref="F3:F5"/>
    <mergeCell ref="G3:H4"/>
    <mergeCell ref="I3:J4"/>
    <mergeCell ref="K3:P3"/>
    <mergeCell ref="Q3:AA3"/>
    <mergeCell ref="K4:M4"/>
  </mergeCells>
  <conditionalFormatting sqref="G6:H135 O6:O135 Q6:AA135">
    <cfRule type="cellIs" dxfId="3" priority="1" stopIfTrue="1" operator="equal">
      <formula>0</formula>
    </cfRule>
  </conditionalFormatting>
  <printOptions horizontalCentered="1"/>
  <pageMargins left="0.19685039370078741" right="0.19685039370078741" top="0.47244094488188981" bottom="0.9055118110236221" header="0.31496062992125984" footer="0.19685039370078741"/>
  <pageSetup paperSize="9" scale="78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AE1360"/>
  <sheetViews>
    <sheetView view="pageBreakPreview" zoomScale="84" zoomScaleNormal="95" zoomScaleSheetLayoutView="84" workbookViewId="0">
      <pane ySplit="5" topLeftCell="A94" activePane="bottomLeft" state="frozen"/>
      <selection pane="bottomLeft" activeCell="G104" sqref="G104"/>
    </sheetView>
  </sheetViews>
  <sheetFormatPr baseColWidth="10" defaultColWidth="11.42578125" defaultRowHeight="15"/>
  <cols>
    <col min="1" max="1" width="5.7109375" style="4" customWidth="1"/>
    <col min="2" max="2" width="8.7109375" style="4" customWidth="1"/>
    <col min="3" max="3" width="6.5703125" style="4" customWidth="1"/>
    <col min="4" max="4" width="8.7109375" style="4" customWidth="1"/>
    <col min="5" max="5" width="4.42578125" style="4" customWidth="1"/>
    <col min="6" max="6" width="3.7109375" style="4" bestFit="1" customWidth="1"/>
    <col min="7" max="7" width="5.140625" style="4" customWidth="1"/>
    <col min="8" max="8" width="5.42578125" style="4" customWidth="1"/>
    <col min="9" max="9" width="4" style="4" customWidth="1"/>
    <col min="10" max="10" width="5" style="4" customWidth="1"/>
    <col min="11" max="13" width="7.7109375" style="4" customWidth="1"/>
    <col min="14" max="14" width="4.28515625" style="4" customWidth="1"/>
    <col min="15" max="15" width="5.85546875" style="4" customWidth="1"/>
    <col min="16" max="16" width="5.7109375" style="100" bestFit="1" customWidth="1"/>
    <col min="17" max="19" width="5.7109375" style="4" customWidth="1"/>
    <col min="20" max="25" width="9.7109375" style="4" customWidth="1"/>
    <col min="26" max="26" width="7.28515625" style="4" customWidth="1"/>
    <col min="27" max="27" width="5.140625" style="4" customWidth="1"/>
    <col min="28" max="28" width="23.42578125" style="4" customWidth="1"/>
    <col min="29" max="29" width="9.28515625" style="4" customWidth="1"/>
    <col min="30" max="30" width="25" style="4" customWidth="1"/>
    <col min="31" max="249" width="9.28515625" style="4" customWidth="1"/>
    <col min="250" max="16384" width="11.42578125" style="4"/>
  </cols>
  <sheetData>
    <row r="1" spans="1:27" s="3" customFormat="1" ht="60.75" customHeight="1" thickTop="1" thickBot="1">
      <c r="A1" s="132" t="s">
        <v>23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</row>
    <row r="2" spans="1:27" ht="24" customHeight="1" thickTop="1" thickBot="1">
      <c r="A2" s="134" t="s">
        <v>93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</row>
    <row r="3" spans="1:27" ht="16.5" thickTop="1" thickBot="1">
      <c r="A3" s="131" t="s">
        <v>25</v>
      </c>
      <c r="B3" s="131"/>
      <c r="C3" s="131"/>
      <c r="D3" s="131"/>
      <c r="E3" s="135" t="s">
        <v>26</v>
      </c>
      <c r="F3" s="135" t="s">
        <v>27</v>
      </c>
      <c r="G3" s="136" t="s">
        <v>28</v>
      </c>
      <c r="H3" s="136"/>
      <c r="I3" s="129" t="s">
        <v>29</v>
      </c>
      <c r="J3" s="137"/>
      <c r="K3" s="138" t="s">
        <v>30</v>
      </c>
      <c r="L3" s="138"/>
      <c r="M3" s="138"/>
      <c r="N3" s="138"/>
      <c r="O3" s="138"/>
      <c r="P3" s="138"/>
      <c r="Q3" s="131" t="s">
        <v>31</v>
      </c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1:27" ht="16.5" thickTop="1" thickBot="1">
      <c r="A4" s="131"/>
      <c r="B4" s="131"/>
      <c r="C4" s="131"/>
      <c r="D4" s="131"/>
      <c r="E4" s="135"/>
      <c r="F4" s="135"/>
      <c r="G4" s="136"/>
      <c r="H4" s="136"/>
      <c r="I4" s="137"/>
      <c r="J4" s="137"/>
      <c r="K4" s="139" t="s">
        <v>32</v>
      </c>
      <c r="L4" s="139"/>
      <c r="M4" s="139"/>
      <c r="N4" s="128" t="s">
        <v>33</v>
      </c>
      <c r="O4" s="129" t="s">
        <v>34</v>
      </c>
      <c r="P4" s="129"/>
      <c r="Q4" s="130" t="s">
        <v>35</v>
      </c>
      <c r="R4" s="131"/>
      <c r="S4" s="131"/>
      <c r="T4" s="131" t="s">
        <v>36</v>
      </c>
      <c r="U4" s="131"/>
      <c r="V4" s="131"/>
      <c r="W4" s="131"/>
      <c r="X4" s="131"/>
      <c r="Y4" s="131"/>
      <c r="Z4" s="131"/>
      <c r="AA4" s="131"/>
    </row>
    <row r="5" spans="1:27" ht="30.75" customHeight="1" thickTop="1" thickBot="1">
      <c r="A5" s="131"/>
      <c r="B5" s="131"/>
      <c r="C5" s="131"/>
      <c r="D5" s="131"/>
      <c r="E5" s="135"/>
      <c r="F5" s="135"/>
      <c r="G5" s="5" t="s">
        <v>37</v>
      </c>
      <c r="H5" s="5" t="s">
        <v>38</v>
      </c>
      <c r="I5" s="6" t="s">
        <v>39</v>
      </c>
      <c r="J5" s="7" t="s">
        <v>40</v>
      </c>
      <c r="K5" s="8" t="s">
        <v>41</v>
      </c>
      <c r="L5" s="9" t="s">
        <v>42</v>
      </c>
      <c r="M5" s="9" t="s">
        <v>43</v>
      </c>
      <c r="N5" s="128"/>
      <c r="O5" s="129"/>
      <c r="P5" s="129"/>
      <c r="Q5" s="10" t="s">
        <v>44</v>
      </c>
      <c r="R5" s="10" t="s">
        <v>45</v>
      </c>
      <c r="S5" s="10" t="s">
        <v>46</v>
      </c>
      <c r="T5" s="11" t="s">
        <v>47</v>
      </c>
      <c r="U5" s="11" t="s">
        <v>48</v>
      </c>
      <c r="V5" s="11" t="s">
        <v>49</v>
      </c>
      <c r="W5" s="11" t="s">
        <v>50</v>
      </c>
      <c r="X5" s="11" t="s">
        <v>51</v>
      </c>
      <c r="Y5" s="11" t="s">
        <v>52</v>
      </c>
      <c r="Z5" s="11" t="s">
        <v>53</v>
      </c>
      <c r="AA5" s="12" t="s">
        <v>54</v>
      </c>
    </row>
    <row r="6" spans="1:27" ht="15.75" thickTop="1">
      <c r="A6" s="149"/>
      <c r="B6" s="149"/>
      <c r="C6" s="149"/>
      <c r="D6" s="149"/>
      <c r="E6" s="80"/>
      <c r="F6" s="81"/>
      <c r="G6" s="80"/>
      <c r="H6" s="82">
        <f>PRODUCT(E6,G6)</f>
        <v>0</v>
      </c>
      <c r="I6" s="83"/>
      <c r="J6" s="83"/>
      <c r="K6" s="84"/>
      <c r="L6" s="84"/>
      <c r="M6" s="84"/>
      <c r="N6" s="85"/>
      <c r="O6" s="86">
        <f>IF(OR(N6="Sm",N6="PtS",N6="PtR",N6="Pt"),P6,IF(AND(N6="C",K6&gt;0),K6+15*MAX(I6,J6)*0.001-0.05,IF(AND(N6="2C",K6&gt;0),K6+30*MAX(I6,J6)*0.001-0.05,IF(AND(N6="Cd",L6&gt;0,M6&gt;0),2*(L6+M6+10*MAX(I6,J6)*0.001-0.1),IF(AND(N6="Ep",M6&gt;0),M6+18*MAX(I6,J6)*0.001-0.05,IF(AND(N6="Et",M6&gt;0),2*(M6+10*MAX(I6,J6)*0.001-0.05),P6))))))</f>
        <v>0</v>
      </c>
      <c r="P6" s="87">
        <f>IF(AND(N6="Sm",K6&gt;0),K6+2*(15*MAX(I6,J6)*0.001)-0.05,IF(AND(N6="PtS",M6&gt;0),M6+65*MAX(I6,J6)*0.001-0.05,IF(AND(N6="PtR",M6&gt;0),M6+50*MAX(I6,J6)*0.001,IF(AND(N6="Pt",M6&gt;0),M6+15*MAX(I6,J6)*0.001,IF(OR(N6="C",N6="2C",N6="Cd",N6="Ep",N6="Et",N6="Sm",N6="PtS",N6="PtR",N6="Pt"),0,K6)))))</f>
        <v>0</v>
      </c>
      <c r="Q6" s="88">
        <f>IF(I6=6,H6*O6,0)</f>
        <v>0</v>
      </c>
      <c r="R6" s="88">
        <f>IF(I6=8,H6*O6,0)</f>
        <v>0</v>
      </c>
      <c r="S6" s="88">
        <f>IF(I6=10,H6*O6,0)</f>
        <v>0</v>
      </c>
      <c r="T6" s="89">
        <f>IF(J6 =6,H6*O6,0)</f>
        <v>0</v>
      </c>
      <c r="U6" s="89">
        <f>IF(J6 =8,H6*O6,0)</f>
        <v>0</v>
      </c>
      <c r="V6" s="89">
        <f>IF(J6 =10,H6*O6,0)</f>
        <v>0</v>
      </c>
      <c r="W6" s="89">
        <f>IF(J6 =12,H6*O6,0)</f>
        <v>0</v>
      </c>
      <c r="X6" s="89">
        <f>IF(J6 =14,H6*O6,0)</f>
        <v>0</v>
      </c>
      <c r="Y6" s="89">
        <f>IF(J6 =16,H6*O6,0)</f>
        <v>0</v>
      </c>
      <c r="Z6" s="89">
        <f>IF(J6 =20,H6*O6,0)</f>
        <v>0</v>
      </c>
      <c r="AA6" s="89">
        <f>IF(J6 =25,H6*O6,0)</f>
        <v>0</v>
      </c>
    </row>
    <row r="7" spans="1:27">
      <c r="A7" s="13" t="s">
        <v>94</v>
      </c>
      <c r="B7" s="14"/>
      <c r="C7" s="15"/>
      <c r="D7" s="16"/>
      <c r="E7" s="16"/>
      <c r="F7" s="15"/>
      <c r="G7" s="17"/>
      <c r="H7" s="18"/>
      <c r="I7" s="18"/>
      <c r="J7" s="19"/>
      <c r="K7" s="20"/>
      <c r="L7" s="13"/>
      <c r="M7" s="14"/>
      <c r="N7" s="15"/>
      <c r="O7" s="21"/>
      <c r="P7" s="90"/>
      <c r="Q7" s="15"/>
      <c r="R7" s="17"/>
      <c r="S7" s="18"/>
      <c r="T7" s="18"/>
      <c r="U7" s="19"/>
      <c r="V7" s="20"/>
      <c r="W7" s="13"/>
      <c r="X7" s="14"/>
      <c r="Y7" s="15"/>
      <c r="Z7" s="16"/>
      <c r="AA7" s="16"/>
    </row>
    <row r="8" spans="1:27">
      <c r="A8" s="33"/>
      <c r="B8" s="34" t="s">
        <v>95</v>
      </c>
      <c r="C8" s="34"/>
      <c r="D8" s="35"/>
      <c r="E8" s="36"/>
      <c r="F8" s="37"/>
      <c r="G8" s="36"/>
      <c r="H8" s="38"/>
      <c r="I8" s="36"/>
      <c r="J8" s="36"/>
      <c r="K8" s="39"/>
      <c r="L8" s="39"/>
      <c r="M8" s="39"/>
      <c r="N8" s="37"/>
      <c r="O8" s="40"/>
      <c r="P8" s="91"/>
      <c r="Q8" s="42"/>
      <c r="R8" s="42"/>
      <c r="S8" s="42"/>
      <c r="T8" s="43"/>
      <c r="U8" s="43"/>
      <c r="V8" s="43"/>
      <c r="W8" s="43"/>
      <c r="X8" s="43"/>
      <c r="Y8" s="43"/>
      <c r="Z8" s="43"/>
      <c r="AA8" s="43"/>
    </row>
    <row r="9" spans="1:27">
      <c r="A9" s="150" t="s">
        <v>3</v>
      </c>
      <c r="B9" s="150"/>
      <c r="C9" s="150"/>
      <c r="D9" s="151"/>
      <c r="E9" s="60"/>
      <c r="F9" s="61"/>
      <c r="G9" s="60"/>
      <c r="H9" s="62"/>
      <c r="I9" s="60"/>
      <c r="J9" s="60"/>
      <c r="K9" s="63"/>
      <c r="L9" s="63"/>
      <c r="M9" s="63"/>
      <c r="N9" s="61"/>
      <c r="O9" s="64"/>
      <c r="P9" s="92"/>
      <c r="Q9" s="66"/>
      <c r="R9" s="66"/>
      <c r="S9" s="66"/>
      <c r="T9" s="67"/>
      <c r="U9" s="67"/>
      <c r="V9" s="67"/>
      <c r="W9" s="67"/>
      <c r="X9" s="67"/>
      <c r="Y9" s="67"/>
      <c r="Z9" s="67"/>
      <c r="AA9" s="67"/>
    </row>
    <row r="10" spans="1:27" ht="15.75">
      <c r="A10" s="44"/>
      <c r="B10" s="45" t="s">
        <v>2</v>
      </c>
      <c r="C10" s="45"/>
      <c r="D10" s="46"/>
      <c r="E10" s="47"/>
      <c r="F10" s="48"/>
      <c r="G10" s="47"/>
      <c r="H10" s="49"/>
      <c r="I10" s="47"/>
      <c r="J10" s="47"/>
      <c r="K10" s="50"/>
      <c r="L10" s="50"/>
      <c r="M10" s="50"/>
      <c r="N10" s="48"/>
      <c r="O10" s="51">
        <f>IF(OR(N10="Sm",N10="PtS",N10="PtR",N10="Pt"),P10,IF(AND(N10="C",K10&gt;0),K10+18*MAX(I10,J10)*0.001-0.06,IF(AND(N10="2C",K10&gt;0),K10+36*MAX(I10,J10)*0.001-0.06,IF(AND(N10="Cd",L10&gt;0,M10&gt;0),2*(L10+M10+10.25*MAX(I10,J10)*0.001-0.12),IF(AND(N10="Ep",M10&gt;0),M10+22*MAX(I10,J10)*0.001-0.06,IF(AND(N10="Et",M10&gt;0),2*(M10+12.25*MAX(I10,J10)*0.001-0.06),P10))))))</f>
        <v>0</v>
      </c>
      <c r="P10" s="52">
        <f>IF(AND(N10="Sm",K10&gt;0),K10+2*(17*MAX(I10,J10)*0.001)-0.06,IF(AND(N10="PtS",M10&gt;0),M10+35*MAX(I10,J10)*0.001+60*MAX(I10,J10)*0.001-0.05,IF(AND(N10="PtR",M10&gt;0),M10+60*MAX(I10,J10)*0.001,IF(AND(N10="Pt",M10&gt;0),M10+15*MAX(I10,J10)*0.001,IF(OR(N10="C",N10="2C",N10="Cd",N10="Ep",N10="Et",N10="Sm",N10="PtS",N10="PtR",N10="Pt"),0,K10)))))</f>
        <v>0</v>
      </c>
      <c r="Q10" s="53">
        <f>IF(I10=6,H10*O10,0)</f>
        <v>0</v>
      </c>
      <c r="R10" s="53">
        <f>IF(I10=8,H10*O10,0)</f>
        <v>0</v>
      </c>
      <c r="S10" s="53">
        <f>IF(I10=10,H10*O10,0)</f>
        <v>0</v>
      </c>
      <c r="T10" s="54">
        <f>IF(J10 =6,H10*O10,0)</f>
        <v>0</v>
      </c>
      <c r="U10" s="54">
        <f>IF(J10 =8,H10*O10,0)</f>
        <v>0</v>
      </c>
      <c r="V10" s="54">
        <f>IF(J10 =10,H10*O10,0)</f>
        <v>0</v>
      </c>
      <c r="W10" s="54">
        <f>IF(J10 =12,H10*O10,0)</f>
        <v>0</v>
      </c>
      <c r="X10" s="54">
        <f>IF(J10 =14,H10*O10,0)</f>
        <v>0</v>
      </c>
      <c r="Y10" s="54">
        <f>IF(J10 =16,H10*O10,0)</f>
        <v>0</v>
      </c>
      <c r="Z10" s="54">
        <f>IF(J10 =20,H10*O10,0)</f>
        <v>0</v>
      </c>
      <c r="AA10" s="54">
        <f>IF(J10 =25,H10*O10,0)</f>
        <v>0</v>
      </c>
    </row>
    <row r="11" spans="1:27">
      <c r="A11" s="44"/>
      <c r="B11" s="55"/>
      <c r="C11" s="46" t="s">
        <v>63</v>
      </c>
      <c r="D11" s="46"/>
      <c r="E11" s="47">
        <v>12</v>
      </c>
      <c r="F11" s="48"/>
      <c r="G11" s="47">
        <v>4</v>
      </c>
      <c r="H11" s="49">
        <f>PRODUCT(E11,G11)</f>
        <v>48</v>
      </c>
      <c r="I11" s="47"/>
      <c r="J11" s="47">
        <v>14</v>
      </c>
      <c r="K11" s="50"/>
      <c r="L11" s="50"/>
      <c r="M11" s="50">
        <f>3+0.3+0.07</f>
        <v>3.3699999999999997</v>
      </c>
      <c r="N11" s="48" t="s">
        <v>86</v>
      </c>
      <c r="O11" s="51">
        <f>IF(OR(N11="Sm",N11="PtS",N11="PtR",N11="Pt"),P11,IF(AND(N11="C",K11&gt;0),K11+18*MAX(I11,J11)*0.001-0.06,IF(AND(N11="2C",K11&gt;0),K11+36*MAX(I11,J11)*0.001-0.06,IF(AND(N11="Cd",L11&gt;0,M11&gt;0),2*(L11+M11+10.25*MAX(I11,J11)*0.001-0.12),IF(AND(N11="Ep",M11&gt;0),M11+22*MAX(I11,J11)*0.001-0.06,IF(AND(N11="Et",M11&gt;0),2*(M11+12.25*MAX(I11,J11)*0.001-0.06),P11))))))</f>
        <v>4.21</v>
      </c>
      <c r="P11" s="52">
        <f>IF(AND(N11="Sm",K11&gt;0),K11+2*(17*MAX(I11,J11)*0.001)-0.06,IF(AND(N11="PtS",M11&gt;0),M11+35*MAX(I11,J11)*0.001+60*MAX(I11,J11)*0.001-0.05,IF(AND(N11="PtR",M11&gt;0),M11+60*MAX(I11,J11)*0.001,IF(AND(N11="Pt",M11&gt;0),M11+15*MAX(I11,J11)*0.001,IF(OR(N11="C",N11="2C",N11="Cd",N11="Ep",N11="Et",N11="Sm",N11="PtS",N11="PtR",N11="Pt"),0,K11)))))</f>
        <v>4.21</v>
      </c>
      <c r="Q11" s="53">
        <f>IF(I11=6,H11*O11,0)</f>
        <v>0</v>
      </c>
      <c r="R11" s="53">
        <f>IF(I11=8,H11*O11,0)</f>
        <v>0</v>
      </c>
      <c r="S11" s="53">
        <f>IF(I11=10,H11*O11,0)</f>
        <v>0</v>
      </c>
      <c r="T11" s="54">
        <f>IF(J11 =6,H11*O11,0)</f>
        <v>0</v>
      </c>
      <c r="U11" s="54">
        <f>IF(J11 =8,H11*O11,0)</f>
        <v>0</v>
      </c>
      <c r="V11" s="54">
        <f>IF(J11 =10,H11*O11,0)</f>
        <v>0</v>
      </c>
      <c r="W11" s="54">
        <f>IF(J11 =12,H11*O11,0)</f>
        <v>0</v>
      </c>
      <c r="X11" s="54">
        <f>IF(J11 =14,H11*O11,0)</f>
        <v>202.07999999999998</v>
      </c>
      <c r="Y11" s="54">
        <f>IF(J11 =16,H11*O11,0)</f>
        <v>0</v>
      </c>
      <c r="Z11" s="54">
        <f>IF(J11 =20,H11*O11,0)</f>
        <v>0</v>
      </c>
      <c r="AA11" s="54">
        <f>IF(J11 =25,H11*O11,0)</f>
        <v>0</v>
      </c>
    </row>
    <row r="12" spans="1:27">
      <c r="A12" s="44"/>
      <c r="B12" s="55"/>
      <c r="C12" s="46" t="s">
        <v>63</v>
      </c>
      <c r="D12" s="46"/>
      <c r="E12" s="47">
        <v>12</v>
      </c>
      <c r="F12" s="48"/>
      <c r="G12" s="47">
        <v>4</v>
      </c>
      <c r="H12" s="49">
        <f>PRODUCT(E12,G12)</f>
        <v>48</v>
      </c>
      <c r="I12" s="47"/>
      <c r="J12" s="47">
        <v>12</v>
      </c>
      <c r="K12" s="50"/>
      <c r="L12" s="50"/>
      <c r="M12" s="50">
        <f>3+0.3+0.07</f>
        <v>3.3699999999999997</v>
      </c>
      <c r="N12" s="48" t="s">
        <v>86</v>
      </c>
      <c r="O12" s="51">
        <f>IF(OR(N12="Sm",N12="PtS",N12="PtR",N12="Pt"),P12,IF(AND(N12="C",K12&gt;0),K12+18*MAX(I12,J12)*0.001-0.06,IF(AND(N12="2C",K12&gt;0),K12+36*MAX(I12,J12)*0.001-0.06,IF(AND(N12="Cd",L12&gt;0,M12&gt;0),2*(L12+M12+10.25*MAX(I12,J12)*0.001-0.12),IF(AND(N12="Ep",M12&gt;0),M12+22*MAX(I12,J12)*0.001-0.06,IF(AND(N12="Et",M12&gt;0),2*(M12+12.25*MAX(I12,J12)*0.001-0.06),P12))))))</f>
        <v>4.09</v>
      </c>
      <c r="P12" s="52">
        <f>IF(AND(N12="Sm",K12&gt;0),K12+2*(17*MAX(I12,J12)*0.001)-0.06,IF(AND(N12="PtS",M12&gt;0),M12+35*MAX(I12,J12)*0.001+60*MAX(I12,J12)*0.001-0.05,IF(AND(N12="PtR",M12&gt;0),M12+60*MAX(I12,J12)*0.001,IF(AND(N12="Pt",M12&gt;0),M12+15*MAX(I12,J12)*0.001,IF(OR(N12="C",N12="2C",N12="Cd",N12="Ep",N12="Et",N12="Sm",N12="PtS",N12="PtR",N12="Pt"),0,K12)))))</f>
        <v>4.09</v>
      </c>
      <c r="Q12" s="53">
        <f>IF(I12=6,H12*O12,0)</f>
        <v>0</v>
      </c>
      <c r="R12" s="53">
        <f>IF(I12=8,H12*O12,0)</f>
        <v>0</v>
      </c>
      <c r="S12" s="53">
        <f>IF(I12=10,H12*O12,0)</f>
        <v>0</v>
      </c>
      <c r="T12" s="54">
        <f>IF(J12 =6,H12*O12,0)</f>
        <v>0</v>
      </c>
      <c r="U12" s="54">
        <f>IF(J12 =8,H12*O12,0)</f>
        <v>0</v>
      </c>
      <c r="V12" s="54">
        <f>IF(J12 =10,H12*O12,0)</f>
        <v>0</v>
      </c>
      <c r="W12" s="54">
        <f>IF(J12 =12,H12*O12,0)</f>
        <v>196.32</v>
      </c>
      <c r="X12" s="54">
        <f>IF(J12 =14,H12*O12,0)</f>
        <v>0</v>
      </c>
      <c r="Y12" s="54">
        <f>IF(J12 =16,H12*O12,0)</f>
        <v>0</v>
      </c>
      <c r="Z12" s="54">
        <f>IF(J12 =20,H12*O12,0)</f>
        <v>0</v>
      </c>
      <c r="AA12" s="54">
        <f>IF(J12 =25,H12*O12,0)</f>
        <v>0</v>
      </c>
    </row>
    <row r="13" spans="1:27">
      <c r="A13" s="44"/>
      <c r="B13" s="55"/>
      <c r="C13" s="46" t="s">
        <v>65</v>
      </c>
      <c r="D13" s="46"/>
      <c r="E13" s="47">
        <v>12</v>
      </c>
      <c r="F13" s="48"/>
      <c r="G13" s="47">
        <f>((2*60*0.001*MAX(J11,I11))/0.06)+((M11-2*60*0.001*MAX(J11,I11))/0.12)+1</f>
        <v>43.083333333333329</v>
      </c>
      <c r="H13" s="49">
        <f>PRODUCT(E13,G13)</f>
        <v>517</v>
      </c>
      <c r="I13" s="47"/>
      <c r="J13" s="47">
        <v>8</v>
      </c>
      <c r="K13" s="50"/>
      <c r="L13" s="50">
        <v>0.27</v>
      </c>
      <c r="M13" s="50">
        <v>0.27</v>
      </c>
      <c r="N13" s="48" t="s">
        <v>66</v>
      </c>
      <c r="O13" s="51">
        <f>IF(OR(N13="Sm",N13="PtS",N13="PtR",N13="Pt"),P13,IF(AND(N13="C",K13&gt;0),K13+18*MAX(I13,J13)*0.001-0.06,IF(AND(N13="2C",K13&gt;0),K13+36*MAX(I13,J13)*0.001-0.06,IF(AND(N13="Cd",L13&gt;0,M13&gt;0),2*(L13+M13+10.25*MAX(I13,J13)*0.001-0.12),IF(AND(N13="Ep",M13&gt;0),M13+22*MAX(I13,J13)*0.001-0.06,IF(AND(N13="Et",M13&gt;0),2*(M13+12.25*MAX(I13,J13)*0.001-0.06),P13))))))</f>
        <v>1.004</v>
      </c>
      <c r="P13" s="52">
        <f>IF(AND(N13="Sm",K13&gt;0),K13+2*(17*MAX(I13,J13)*0.001)-0.06,IF(AND(N13="PtS",M13&gt;0),M13+35*MAX(I13,J13)*0.001+60*MAX(I13,J13)*0.001-0.05,IF(AND(N13="PtR",M13&gt;0),M13+60*MAX(I13,J13)*0.001,IF(AND(N13="Pt",M13&gt;0),M13+15*MAX(I13,J13)*0.001,IF(OR(N13="C",N13="2C",N13="Cd",N13="Ep",N13="Et",N13="Sm",N13="PtS",N13="PtR",N13="Pt"),0,K13)))))</f>
        <v>0</v>
      </c>
      <c r="Q13" s="53">
        <f>IF(I13=6,H13*O13,0)</f>
        <v>0</v>
      </c>
      <c r="R13" s="53">
        <f>IF(I13=8,H13*O13,0)</f>
        <v>0</v>
      </c>
      <c r="S13" s="53">
        <f>IF(I13=10,H13*O13,0)</f>
        <v>0</v>
      </c>
      <c r="T13" s="54">
        <f>IF(J13 =6,H13*O13,0)</f>
        <v>0</v>
      </c>
      <c r="U13" s="54">
        <f>IF(J13 =8,H13*O13,0)</f>
        <v>519.06799999999998</v>
      </c>
      <c r="V13" s="54">
        <f>IF(J13 =10,H13*O13,0)</f>
        <v>0</v>
      </c>
      <c r="W13" s="54">
        <f>IF(J13 =12,H13*O13,0)</f>
        <v>0</v>
      </c>
      <c r="X13" s="54">
        <f>IF(J13 =14,H13*O13,0)</f>
        <v>0</v>
      </c>
      <c r="Y13" s="54">
        <f>IF(J13 =16,H13*O13,0)</f>
        <v>0</v>
      </c>
      <c r="Z13" s="54">
        <f>IF(J13 =20,H13*O13,0)</f>
        <v>0</v>
      </c>
      <c r="AA13" s="54">
        <f>IF(J13 =25,H13*O13,0)</f>
        <v>0</v>
      </c>
    </row>
    <row r="14" spans="1:27">
      <c r="A14" s="44"/>
      <c r="B14" s="55"/>
      <c r="C14" s="46" t="s">
        <v>65</v>
      </c>
      <c r="D14" s="46"/>
      <c r="E14" s="47">
        <v>12</v>
      </c>
      <c r="F14" s="48"/>
      <c r="G14" s="47">
        <f>G13</f>
        <v>43.083333333333329</v>
      </c>
      <c r="H14" s="49">
        <f>PRODUCT(E14,G14)</f>
        <v>517</v>
      </c>
      <c r="I14" s="47"/>
      <c r="J14" s="47">
        <v>8</v>
      </c>
      <c r="K14" s="50"/>
      <c r="L14" s="50">
        <v>0.15</v>
      </c>
      <c r="M14" s="50">
        <v>0.15</v>
      </c>
      <c r="N14" s="48" t="s">
        <v>66</v>
      </c>
      <c r="O14" s="51">
        <f>IF(OR(N14="Sm",N14="PtS",N14="PtR",N14="Pt"),P14,IF(AND(N14="C",K14&gt;0),K14+18*MAX(I14,J14)*0.001-0.06,IF(AND(N14="2C",K14&gt;0),K14+36*MAX(I14,J14)*0.001-0.06,IF(AND(N14="Cd",L14&gt;0,M14&gt;0),2*(L14+M14+10.25*MAX(I14,J14)*0.001-0.12),IF(AND(N14="Ep",M14&gt;0),M14+22*MAX(I14,J14)*0.001-0.06,IF(AND(N14="Et",M14&gt;0),2*(M14+12.25*MAX(I14,J14)*0.001-0.06),P14))))))</f>
        <v>0.52400000000000002</v>
      </c>
      <c r="P14" s="52">
        <f>IF(AND(N14="Sm",K14&gt;0),K14+2*(17*MAX(I14,J14)*0.001)-0.06,IF(AND(N14="PtS",M14&gt;0),M14+35*MAX(I14,J14)*0.001+60*MAX(I14,J14)*0.001-0.05,IF(AND(N14="PtR",M14&gt;0),M14+60*MAX(I14,J14)*0.001,IF(AND(N14="Pt",M14&gt;0),M14+15*MAX(I14,J14)*0.001,IF(OR(N14="C",N14="2C",N14="Cd",N14="Ep",N14="Et",N14="Sm",N14="PtS",N14="PtR",N14="Pt"),0,K14)))))</f>
        <v>0</v>
      </c>
      <c r="Q14" s="53">
        <f>IF(I14=6,H14*O14,0)</f>
        <v>0</v>
      </c>
      <c r="R14" s="53">
        <f>IF(I14=8,H14*O14,0)</f>
        <v>0</v>
      </c>
      <c r="S14" s="53">
        <f>IF(I14=10,H14*O14,0)</f>
        <v>0</v>
      </c>
      <c r="T14" s="54">
        <f>IF(J14 =6,H14*O14,0)</f>
        <v>0</v>
      </c>
      <c r="U14" s="54">
        <f>IF(J14 =8,H14*O14,0)</f>
        <v>270.90800000000002</v>
      </c>
      <c r="V14" s="54">
        <f>IF(J14 =10,H14*O14,0)</f>
        <v>0</v>
      </c>
      <c r="W14" s="54">
        <f>IF(J14 =12,H14*O14,0)</f>
        <v>0</v>
      </c>
      <c r="X14" s="54">
        <f>IF(J14 =14,H14*O14,0)</f>
        <v>0</v>
      </c>
      <c r="Y14" s="54">
        <f>IF(J14 =16,H14*O14,0)</f>
        <v>0</v>
      </c>
      <c r="Z14" s="54">
        <f>IF(J14 =20,H14*O14,0)</f>
        <v>0</v>
      </c>
      <c r="AA14" s="54">
        <f>IF(J14 =25,H14*O14,0)</f>
        <v>0</v>
      </c>
    </row>
    <row r="15" spans="1:27">
      <c r="A15" s="44"/>
      <c r="B15" s="55"/>
      <c r="C15" s="46"/>
      <c r="D15" s="46"/>
      <c r="E15" s="47"/>
      <c r="F15" s="48"/>
      <c r="G15" s="47"/>
      <c r="H15" s="49"/>
      <c r="I15" s="47"/>
      <c r="J15" s="47"/>
      <c r="K15" s="50"/>
      <c r="L15" s="50"/>
      <c r="M15" s="50"/>
      <c r="N15" s="48"/>
      <c r="O15" s="51"/>
      <c r="P15" s="52"/>
      <c r="Q15" s="53"/>
      <c r="R15" s="53"/>
      <c r="S15" s="53"/>
      <c r="T15" s="54"/>
      <c r="U15" s="54"/>
      <c r="V15" s="54"/>
      <c r="W15" s="54"/>
      <c r="X15" s="54"/>
      <c r="Y15" s="54"/>
      <c r="Z15" s="54"/>
      <c r="AA15" s="54"/>
    </row>
    <row r="16" spans="1:27">
      <c r="A16" s="150" t="s">
        <v>21</v>
      </c>
      <c r="B16" s="150"/>
      <c r="C16" s="150"/>
      <c r="D16" s="151"/>
      <c r="E16" s="60"/>
      <c r="F16" s="61"/>
      <c r="G16" s="60"/>
      <c r="H16" s="62"/>
      <c r="I16" s="60"/>
      <c r="J16" s="60"/>
      <c r="K16" s="63"/>
      <c r="L16" s="63"/>
      <c r="M16" s="63"/>
      <c r="N16" s="61"/>
      <c r="O16" s="64"/>
      <c r="P16" s="92"/>
      <c r="Q16" s="66"/>
      <c r="R16" s="66"/>
      <c r="S16" s="66"/>
      <c r="T16" s="67"/>
      <c r="U16" s="67"/>
      <c r="V16" s="67"/>
      <c r="W16" s="67"/>
      <c r="X16" s="67"/>
      <c r="Y16" s="67"/>
      <c r="Z16" s="67"/>
      <c r="AA16" s="67"/>
    </row>
    <row r="17" spans="1:28" ht="15.75">
      <c r="A17" s="44"/>
      <c r="B17" s="45" t="s">
        <v>2</v>
      </c>
      <c r="C17" s="45"/>
      <c r="D17" s="46"/>
      <c r="E17" s="47"/>
      <c r="F17" s="48"/>
      <c r="G17" s="47"/>
      <c r="H17" s="49"/>
      <c r="I17" s="47"/>
      <c r="J17" s="47"/>
      <c r="K17" s="50"/>
      <c r="L17" s="50"/>
      <c r="M17" s="50"/>
      <c r="N17" s="48"/>
      <c r="O17" s="51">
        <f>IF(OR(N17="Sm",N17="PtS",N17="PtR",N17="Pt"),P17,IF(AND(N17="C",K17&gt;0),K17+18*MAX(I17,J17)*0.001-0.06,IF(AND(N17="2C",K17&gt;0),K17+36*MAX(I17,J17)*0.001-0.06,IF(AND(N17="Cd",L17&gt;0,M17&gt;0),2*(L17+M17+10.25*MAX(I17,J17)*0.001-0.12),IF(AND(N17="Ep",M17&gt;0),M17+22*MAX(I17,J17)*0.001-0.06,IF(AND(N17="Et",M17&gt;0),2*(M17+12.25*MAX(I17,J17)*0.001-0.06),P17))))))</f>
        <v>0</v>
      </c>
      <c r="P17" s="52">
        <f>IF(AND(N17="Sm",K17&gt;0),K17+2*(17*MAX(I17,J17)*0.001)-0.06,IF(AND(N17="PtS",M17&gt;0),M17+35*MAX(I17,J17)*0.001+60*MAX(I17,J17)*0.001-0.05,IF(AND(N17="PtR",M17&gt;0),M17+60*MAX(I17,J17)*0.001,IF(AND(N17="Pt",M17&gt;0),M17+15*MAX(I17,J17)*0.001,IF(OR(N17="C",N17="2C",N17="Cd",N17="Ep",N17="Et",N17="Sm",N17="PtS",N17="PtR",N17="Pt"),0,K17)))))</f>
        <v>0</v>
      </c>
      <c r="Q17" s="53">
        <f>IF(I17=6,H17*O17,0)</f>
        <v>0</v>
      </c>
      <c r="R17" s="53">
        <f>IF(I17=8,H17*O17,0)</f>
        <v>0</v>
      </c>
      <c r="S17" s="53">
        <f>IF(I17=10,H17*O17,0)</f>
        <v>0</v>
      </c>
      <c r="T17" s="54">
        <f>IF(J17 =6,H17*O17,0)</f>
        <v>0</v>
      </c>
      <c r="U17" s="54">
        <f>IF(J17 =8,H17*O17,0)</f>
        <v>0</v>
      </c>
      <c r="V17" s="54">
        <f>IF(J17 =10,H17*O17,0)</f>
        <v>0</v>
      </c>
      <c r="W17" s="54">
        <f>IF(J17 =12,H17*O17,0)</f>
        <v>0</v>
      </c>
      <c r="X17" s="54">
        <f>IF(J17 =14,H17*O17,0)</f>
        <v>0</v>
      </c>
      <c r="Y17" s="54">
        <f>IF(J17 =16,H17*O17,0)</f>
        <v>0</v>
      </c>
      <c r="Z17" s="54">
        <f>IF(J17 =20,H17*O17,0)</f>
        <v>0</v>
      </c>
      <c r="AA17" s="54">
        <f>IF(J17 =25,H17*O17,0)</f>
        <v>0</v>
      </c>
    </row>
    <row r="18" spans="1:28">
      <c r="A18" s="44"/>
      <c r="B18" s="55"/>
      <c r="C18" s="46" t="s">
        <v>63</v>
      </c>
      <c r="D18" s="46"/>
      <c r="E18" s="47">
        <v>12</v>
      </c>
      <c r="F18" s="48"/>
      <c r="G18" s="47">
        <v>4</v>
      </c>
      <c r="H18" s="49">
        <f>PRODUCT(E18,G18)</f>
        <v>48</v>
      </c>
      <c r="I18" s="47"/>
      <c r="J18" s="47">
        <v>14</v>
      </c>
      <c r="K18" s="50"/>
      <c r="L18" s="50"/>
      <c r="M18" s="50">
        <f>3+0.3+0.07</f>
        <v>3.3699999999999997</v>
      </c>
      <c r="N18" s="48" t="s">
        <v>90</v>
      </c>
      <c r="O18" s="51">
        <f>IF(OR(N18="Sm",N18="PtS",N18="PtR",N18="Pt"),P18,IF(AND(N18="C",K18&gt;0),K18+18*MAX(I18,J18)*0.001-0.06,IF(AND(N18="2C",K18&gt;0),K18+36*MAX(I18,J18)*0.001-0.06,IF(AND(N18="Cd",L18&gt;0,M18&gt;0),2*(L18+M18+10.25*MAX(I18,J18)*0.001-0.12),IF(AND(N18="Ep",M18&gt;0),M18+22*MAX(I18,J18)*0.001-0.06,IF(AND(N18="Et",M18&gt;0),2*(M18+12.25*MAX(I18,J18)*0.001-0.06),P18))))))</f>
        <v>3.5799999999999996</v>
      </c>
      <c r="P18" s="52">
        <f>IF(AND(N18="Sm",K18&gt;0),K18+2*(17*MAX(I18,J18)*0.001)-0.06,IF(AND(N18="PtS",M18&gt;0),M18+35*MAX(I18,J18)*0.001+60*MAX(I18,J18)*0.001-0.05,IF(AND(N18="PtR",M18&gt;0),M18+60*MAX(I18,J18)*0.001,IF(AND(N18="Pt",M18&gt;0),M18+15*MAX(I18,J18)*0.001,IF(OR(N18="C",N18="2C",N18="Cd",N18="Ep",N18="Et",N18="Sm",N18="PtS",N18="PtR",N18="Pt"),0,K18)))))</f>
        <v>3.5799999999999996</v>
      </c>
      <c r="Q18" s="53">
        <f>IF(I18=6,H18*O18,0)</f>
        <v>0</v>
      </c>
      <c r="R18" s="53">
        <f>IF(I18=8,H18*O18,0)</f>
        <v>0</v>
      </c>
      <c r="S18" s="53">
        <f>IF(I18=10,H18*O18,0)</f>
        <v>0</v>
      </c>
      <c r="T18" s="54">
        <f>IF(J18 =6,H18*O18,0)</f>
        <v>0</v>
      </c>
      <c r="U18" s="54">
        <f>IF(J18 =8,H18*O18,0)</f>
        <v>0</v>
      </c>
      <c r="V18" s="54">
        <f>IF(J18 =10,H18*O18,0)</f>
        <v>0</v>
      </c>
      <c r="W18" s="54">
        <f>IF(J18 =12,H18*O18,0)</f>
        <v>0</v>
      </c>
      <c r="X18" s="54">
        <f>IF(J18 =14,H18*O18,0)</f>
        <v>171.83999999999997</v>
      </c>
      <c r="Y18" s="54">
        <f>IF(J18 =16,H18*O18,0)</f>
        <v>0</v>
      </c>
      <c r="Z18" s="54">
        <f>IF(J18 =20,H18*O18,0)</f>
        <v>0</v>
      </c>
      <c r="AA18" s="54">
        <f>IF(J18 =25,H18*O18,0)</f>
        <v>0</v>
      </c>
    </row>
    <row r="19" spans="1:28">
      <c r="A19" s="44"/>
      <c r="B19" s="55"/>
      <c r="C19" s="46" t="s">
        <v>63</v>
      </c>
      <c r="D19" s="46"/>
      <c r="E19" s="47">
        <v>12</v>
      </c>
      <c r="F19" s="48"/>
      <c r="G19" s="47">
        <v>4</v>
      </c>
      <c r="H19" s="49">
        <f>PRODUCT(E19,G19)</f>
        <v>48</v>
      </c>
      <c r="I19" s="47"/>
      <c r="J19" s="47">
        <v>12</v>
      </c>
      <c r="K19" s="50"/>
      <c r="L19" s="50"/>
      <c r="M19" s="50">
        <f>3+0.3+0.07</f>
        <v>3.3699999999999997</v>
      </c>
      <c r="N19" s="48" t="s">
        <v>90</v>
      </c>
      <c r="O19" s="51">
        <f>IF(OR(N19="Sm",N19="PtS",N19="PtR",N19="Pt"),P19,IF(AND(N19="C",K19&gt;0),K19+18*MAX(I19,J19)*0.001-0.06,IF(AND(N19="2C",K19&gt;0),K19+36*MAX(I19,J19)*0.001-0.06,IF(AND(N19="Cd",L19&gt;0,M19&gt;0),2*(L19+M19+10.25*MAX(I19,J19)*0.001-0.12),IF(AND(N19="Ep",M19&gt;0),M19+22*MAX(I19,J19)*0.001-0.06,IF(AND(N19="Et",M19&gt;0),2*(M19+12.25*MAX(I19,J19)*0.001-0.06),P19))))))</f>
        <v>3.55</v>
      </c>
      <c r="P19" s="52">
        <f>IF(AND(N19="Sm",K19&gt;0),K19+2*(17*MAX(I19,J19)*0.001)-0.06,IF(AND(N19="PtS",M19&gt;0),M19+35*MAX(I19,J19)*0.001+60*MAX(I19,J19)*0.001-0.05,IF(AND(N19="PtR",M19&gt;0),M19+60*MAX(I19,J19)*0.001,IF(AND(N19="Pt",M19&gt;0),M19+15*MAX(I19,J19)*0.001,IF(OR(N19="C",N19="2C",N19="Cd",N19="Ep",N19="Et",N19="Sm",N19="PtS",N19="PtR",N19="Pt"),0,K19)))))</f>
        <v>3.55</v>
      </c>
      <c r="Q19" s="53">
        <f>IF(I19=6,H19*O19,0)</f>
        <v>0</v>
      </c>
      <c r="R19" s="53">
        <f>IF(I19=8,H19*O19,0)</f>
        <v>0</v>
      </c>
      <c r="S19" s="53">
        <f>IF(I19=10,H19*O19,0)</f>
        <v>0</v>
      </c>
      <c r="T19" s="54">
        <f>IF(J19 =6,H19*O19,0)</f>
        <v>0</v>
      </c>
      <c r="U19" s="54">
        <f>IF(J19 =8,H19*O19,0)</f>
        <v>0</v>
      </c>
      <c r="V19" s="54">
        <f>IF(J19 =10,H19*O19,0)</f>
        <v>0</v>
      </c>
      <c r="W19" s="54">
        <f>IF(J19 =12,H19*O19,0)</f>
        <v>170.39999999999998</v>
      </c>
      <c r="X19" s="54">
        <f>IF(J19 =14,H19*O19,0)</f>
        <v>0</v>
      </c>
      <c r="Y19" s="54">
        <f>IF(J19 =16,H19*O19,0)</f>
        <v>0</v>
      </c>
      <c r="Z19" s="54">
        <f>IF(J19 =20,H19*O19,0)</f>
        <v>0</v>
      </c>
      <c r="AA19" s="54">
        <f>IF(J19 =25,H19*O19,0)</f>
        <v>0</v>
      </c>
    </row>
    <row r="20" spans="1:28">
      <c r="A20" s="44"/>
      <c r="B20" s="55"/>
      <c r="C20" s="46" t="s">
        <v>65</v>
      </c>
      <c r="D20" s="46"/>
      <c r="E20" s="47">
        <v>12</v>
      </c>
      <c r="F20" s="48"/>
      <c r="G20" s="47">
        <f>((2*60*0.001*MAX(J18,I18))/0.06)+((M18-2*60*0.001*MAX(J18,I18))/0.12)+1</f>
        <v>43.083333333333329</v>
      </c>
      <c r="H20" s="49">
        <f>PRODUCT(E20,G20)</f>
        <v>517</v>
      </c>
      <c r="I20" s="47"/>
      <c r="J20" s="47">
        <v>8</v>
      </c>
      <c r="K20" s="50"/>
      <c r="L20" s="50">
        <v>0.27</v>
      </c>
      <c r="M20" s="50">
        <v>0.27</v>
      </c>
      <c r="N20" s="48" t="s">
        <v>66</v>
      </c>
      <c r="O20" s="51">
        <f>IF(OR(N20="Sm",N20="PtS",N20="PtR",N20="Pt"),P20,IF(AND(N20="C",K20&gt;0),K20+18*MAX(I20,J20)*0.001-0.06,IF(AND(N20="2C",K20&gt;0),K20+36*MAX(I20,J20)*0.001-0.06,IF(AND(N20="Cd",L20&gt;0,M20&gt;0),2*(L20+M20+10.25*MAX(I20,J20)*0.001-0.12),IF(AND(N20="Ep",M20&gt;0),M20+22*MAX(I20,J20)*0.001-0.06,IF(AND(N20="Et",M20&gt;0),2*(M20+12.25*MAX(I20,J20)*0.001-0.06),P20))))))</f>
        <v>1.004</v>
      </c>
      <c r="P20" s="52">
        <f>IF(AND(N20="Sm",K20&gt;0),K20+2*(17*MAX(I20,J20)*0.001)-0.06,IF(AND(N20="PtS",M20&gt;0),M20+35*MAX(I20,J20)*0.001+60*MAX(I20,J20)*0.001-0.05,IF(AND(N20="PtR",M20&gt;0),M20+60*MAX(I20,J20)*0.001,IF(AND(N20="Pt",M20&gt;0),M20+15*MAX(I20,J20)*0.001,IF(OR(N20="C",N20="2C",N20="Cd",N20="Ep",N20="Et",N20="Sm",N20="PtS",N20="PtR",N20="Pt"),0,K20)))))</f>
        <v>0</v>
      </c>
      <c r="Q20" s="53">
        <f>IF(I20=6,H20*O20,0)</f>
        <v>0</v>
      </c>
      <c r="R20" s="53">
        <f>IF(I20=8,H20*O20,0)</f>
        <v>0</v>
      </c>
      <c r="S20" s="53">
        <f>IF(I20=10,H20*O20,0)</f>
        <v>0</v>
      </c>
      <c r="T20" s="54">
        <f>IF(J20 =6,H20*O20,0)</f>
        <v>0</v>
      </c>
      <c r="U20" s="54">
        <f>IF(J20 =8,H20*O20,0)</f>
        <v>519.06799999999998</v>
      </c>
      <c r="V20" s="54">
        <f>IF(J20 =10,H20*O20,0)</f>
        <v>0</v>
      </c>
      <c r="W20" s="54">
        <f>IF(J20 =12,H20*O20,0)</f>
        <v>0</v>
      </c>
      <c r="X20" s="54">
        <f>IF(J20 =14,H20*O20,0)</f>
        <v>0</v>
      </c>
      <c r="Y20" s="54">
        <f>IF(J20 =16,H20*O20,0)</f>
        <v>0</v>
      </c>
      <c r="Z20" s="54">
        <f>IF(J20 =20,H20*O20,0)</f>
        <v>0</v>
      </c>
      <c r="AA20" s="54">
        <f>IF(J20 =25,H20*O20,0)</f>
        <v>0</v>
      </c>
    </row>
    <row r="21" spans="1:28">
      <c r="A21" s="44"/>
      <c r="B21" s="55"/>
      <c r="C21" s="46" t="s">
        <v>65</v>
      </c>
      <c r="D21" s="46"/>
      <c r="E21" s="47">
        <v>12</v>
      </c>
      <c r="F21" s="48"/>
      <c r="G21" s="47">
        <f>G20</f>
        <v>43.083333333333329</v>
      </c>
      <c r="H21" s="49">
        <f>PRODUCT(E21,G21)</f>
        <v>517</v>
      </c>
      <c r="I21" s="47"/>
      <c r="J21" s="47">
        <v>8</v>
      </c>
      <c r="K21" s="50"/>
      <c r="L21" s="50">
        <v>0.15</v>
      </c>
      <c r="M21" s="50">
        <v>0.15</v>
      </c>
      <c r="N21" s="48" t="s">
        <v>66</v>
      </c>
      <c r="O21" s="51">
        <f>IF(OR(N21="Sm",N21="PtS",N21="PtR",N21="Pt"),P21,IF(AND(N21="C",K21&gt;0),K21+18*MAX(I21,J21)*0.001-0.06,IF(AND(N21="2C",K21&gt;0),K21+36*MAX(I21,J21)*0.001-0.06,IF(AND(N21="Cd",L21&gt;0,M21&gt;0),2*(L21+M21+10.25*MAX(I21,J21)*0.001-0.12),IF(AND(N21="Ep",M21&gt;0),M21+22*MAX(I21,J21)*0.001-0.06,IF(AND(N21="Et",M21&gt;0),2*(M21+12.25*MAX(I21,J21)*0.001-0.06),P21))))))</f>
        <v>0.52400000000000002</v>
      </c>
      <c r="P21" s="52">
        <f>IF(AND(N21="Sm",K21&gt;0),K21+2*(17*MAX(I21,J21)*0.001)-0.06,IF(AND(N21="PtS",M21&gt;0),M21+35*MAX(I21,J21)*0.001+60*MAX(I21,J21)*0.001-0.05,IF(AND(N21="PtR",M21&gt;0),M21+60*MAX(I21,J21)*0.001,IF(AND(N21="Pt",M21&gt;0),M21+15*MAX(I21,J21)*0.001,IF(OR(N21="C",N21="2C",N21="Cd",N21="Ep",N21="Et",N21="Sm",N21="PtS",N21="PtR",N21="Pt"),0,K21)))))</f>
        <v>0</v>
      </c>
      <c r="Q21" s="53">
        <f>IF(I21=6,H21*O21,0)</f>
        <v>0</v>
      </c>
      <c r="R21" s="53">
        <f>IF(I21=8,H21*O21,0)</f>
        <v>0</v>
      </c>
      <c r="S21" s="53">
        <f>IF(I21=10,H21*O21,0)</f>
        <v>0</v>
      </c>
      <c r="T21" s="54">
        <f>IF(J21 =6,H21*O21,0)</f>
        <v>0</v>
      </c>
      <c r="U21" s="54">
        <f>IF(J21 =8,H21*O21,0)</f>
        <v>270.90800000000002</v>
      </c>
      <c r="V21" s="54">
        <f>IF(J21 =10,H21*O21,0)</f>
        <v>0</v>
      </c>
      <c r="W21" s="54">
        <f>IF(J21 =12,H21*O21,0)</f>
        <v>0</v>
      </c>
      <c r="X21" s="54">
        <f>IF(J21 =14,H21*O21,0)</f>
        <v>0</v>
      </c>
      <c r="Y21" s="54">
        <f>IF(J21 =16,H21*O21,0)</f>
        <v>0</v>
      </c>
      <c r="Z21" s="54">
        <f>IF(J21 =20,H21*O21,0)</f>
        <v>0</v>
      </c>
      <c r="AA21" s="54">
        <f>IF(J21 =25,H21*O21,0)</f>
        <v>0</v>
      </c>
    </row>
    <row r="22" spans="1:28">
      <c r="A22" s="44"/>
      <c r="B22" s="55"/>
      <c r="C22" s="46"/>
      <c r="D22" s="46"/>
      <c r="E22" s="47"/>
      <c r="F22" s="48"/>
      <c r="G22" s="47"/>
      <c r="H22" s="49"/>
      <c r="I22" s="47"/>
      <c r="J22" s="47"/>
      <c r="K22" s="50"/>
      <c r="L22" s="50"/>
      <c r="M22" s="50"/>
      <c r="N22" s="48"/>
      <c r="O22" s="51"/>
      <c r="P22" s="52"/>
      <c r="Q22" s="53"/>
      <c r="R22" s="53"/>
      <c r="S22" s="53"/>
      <c r="T22" s="54"/>
      <c r="U22" s="54"/>
      <c r="V22" s="54"/>
      <c r="W22" s="54"/>
      <c r="X22" s="54"/>
      <c r="Y22" s="54"/>
      <c r="Z22" s="54"/>
      <c r="AA22" s="54"/>
    </row>
    <row r="23" spans="1:28">
      <c r="A23" s="33"/>
      <c r="B23" s="34" t="s">
        <v>4</v>
      </c>
      <c r="C23" s="34"/>
      <c r="D23" s="35"/>
      <c r="E23" s="36"/>
      <c r="F23" s="37"/>
      <c r="G23" s="36"/>
      <c r="H23" s="38"/>
      <c r="I23" s="36"/>
      <c r="J23" s="36"/>
      <c r="K23" s="39"/>
      <c r="L23" s="39"/>
      <c r="M23" s="39"/>
      <c r="N23" s="37"/>
      <c r="O23" s="40"/>
      <c r="P23" s="91"/>
      <c r="Q23" s="42"/>
      <c r="R23" s="42"/>
      <c r="S23" s="42"/>
      <c r="T23" s="43"/>
      <c r="U23" s="43"/>
      <c r="V23" s="43"/>
      <c r="W23" s="43"/>
      <c r="X23" s="43"/>
      <c r="Y23" s="43"/>
      <c r="Z23" s="43"/>
      <c r="AA23" s="43"/>
    </row>
    <row r="24" spans="1:28">
      <c r="A24" s="150" t="s">
        <v>96</v>
      </c>
      <c r="B24" s="150"/>
      <c r="C24" s="150"/>
      <c r="D24" s="151"/>
      <c r="E24" s="47"/>
      <c r="F24" s="48"/>
      <c r="G24" s="47"/>
      <c r="H24" s="49"/>
      <c r="I24" s="47"/>
      <c r="J24" s="47"/>
      <c r="K24" s="50"/>
      <c r="L24" s="50"/>
      <c r="M24" s="50"/>
      <c r="N24" s="48"/>
      <c r="O24" s="51"/>
      <c r="P24" s="93"/>
      <c r="Q24" s="53"/>
      <c r="R24" s="53"/>
      <c r="S24" s="53"/>
      <c r="T24" s="54"/>
      <c r="U24" s="54"/>
      <c r="V24" s="54"/>
      <c r="W24" s="54"/>
      <c r="X24" s="54"/>
      <c r="Y24" s="54"/>
      <c r="Z24" s="54"/>
      <c r="AA24" s="54"/>
    </row>
    <row r="25" spans="1:28" ht="15.75">
      <c r="A25" s="140" t="s">
        <v>2</v>
      </c>
      <c r="B25" s="141" t="s">
        <v>97</v>
      </c>
      <c r="C25" s="141"/>
      <c r="D25" s="142"/>
      <c r="E25" s="47"/>
      <c r="F25" s="48"/>
      <c r="G25" s="49"/>
      <c r="H25" s="49"/>
      <c r="I25" s="49"/>
      <c r="J25" s="49"/>
      <c r="K25" s="50"/>
      <c r="L25" s="50"/>
      <c r="M25" s="50"/>
      <c r="N25" s="48"/>
      <c r="O25" s="51">
        <f t="shared" ref="O25:O45" si="0">IF(OR(N25="Sm",N25="PtS",N25="PtR",N25="Pt"),P25,IF(AND(N25="C",K25&gt;0),K25+18*MAX(I25,J25)*0.001-0.06,IF(AND(N25="2C",K25&gt;0),K25+36*MAX(I25,J25)*0.001-0.06,IF(AND(N25="Cd",L25&gt;0,M25&gt;0),2*(L25+M25+10.25*MAX(I25,J25)*0.001-0.12),IF(AND(N25="Ep",M25&gt;0),M25+22*MAX(I25,J25)*0.001-0.06,IF(AND(N25="Et",M25&gt;0),2*(M25+12.25*MAX(I25,J25)*0.001-0.06),P25))))))</f>
        <v>0</v>
      </c>
      <c r="P25" s="93">
        <f t="shared" ref="P25:P31" si="1">IF(AND(N25="Sm",K25&gt;0),K25+2*(17*MAX(I25,J25)*0.001)-0.06,IF(AND(N25="PtS",M25&gt;0),M25+35*MAX(I25,J25)*0.001+60*MAX(I25,J25)*0.001-0.05,IF(AND(N25="PtR",M25&gt;0),M25+60*MAX(I25,J25)*0.001,IF(AND(N25="Pt",M25&gt;0),M25+15*MAX(I25,J25)*0.001,IF(OR(N25="C",N25="2C",N25="Cd",N25="Ep",N25="Et",N25="Sm",N25="PtS",N25="PtR",N25="Pt"),0,K25)))))</f>
        <v>0</v>
      </c>
      <c r="Q25" s="53">
        <f t="shared" ref="Q25:Q31" si="2">IF(I25=6,H25*O25,0)</f>
        <v>0</v>
      </c>
      <c r="R25" s="53">
        <f t="shared" ref="R25:R31" si="3">IF(I25=8,H25*O25,0)</f>
        <v>0</v>
      </c>
      <c r="S25" s="53">
        <f t="shared" ref="S25:S31" si="4">IF(I25=10,H25*O25,0)</f>
        <v>0</v>
      </c>
      <c r="T25" s="54">
        <f t="shared" ref="T25:T31" si="5">IF(J25 =6,H25*O25,0)</f>
        <v>0</v>
      </c>
      <c r="U25" s="54">
        <f t="shared" ref="U25:U31" si="6">IF(J25 =8,H25*O25,0)</f>
        <v>0</v>
      </c>
      <c r="V25" s="54">
        <f t="shared" ref="V25:V31" si="7">IF(J25 =10,H25*O25,0)</f>
        <v>0</v>
      </c>
      <c r="W25" s="54">
        <f t="shared" ref="W25:W31" si="8">IF(J25 =12,H25*O25,0)</f>
        <v>0</v>
      </c>
      <c r="X25" s="54">
        <f t="shared" ref="X25:X31" si="9">IF(J25 =14,H25*O25,0)</f>
        <v>0</v>
      </c>
      <c r="Y25" s="54">
        <f t="shared" ref="Y25:Y31" si="10">IF(J25 =16,H25*O25,0)</f>
        <v>0</v>
      </c>
      <c r="Z25" s="54">
        <f t="shared" ref="Z25:Z31" si="11">IF(J25 =20,H25*O25,0)</f>
        <v>0</v>
      </c>
      <c r="AA25" s="54">
        <f t="shared" ref="AA25:AA31" si="12">IF(J25 =25,H25*O25,0)</f>
        <v>0</v>
      </c>
    </row>
    <row r="26" spans="1:28">
      <c r="A26" s="44"/>
      <c r="B26" s="72"/>
      <c r="C26" s="46">
        <v>1</v>
      </c>
      <c r="D26" s="46"/>
      <c r="E26" s="47">
        <v>1</v>
      </c>
      <c r="F26" s="48"/>
      <c r="G26" s="49">
        <v>3</v>
      </c>
      <c r="H26" s="49">
        <f t="shared" ref="H26:H31" si="13">PRODUCT(E26,G26)</f>
        <v>3</v>
      </c>
      <c r="I26" s="49"/>
      <c r="J26" s="49">
        <v>12</v>
      </c>
      <c r="K26" s="94">
        <v>3.35</v>
      </c>
      <c r="L26" s="50"/>
      <c r="M26" s="50"/>
      <c r="N26" s="48" t="s">
        <v>72</v>
      </c>
      <c r="O26" s="51">
        <f t="shared" si="0"/>
        <v>3.35</v>
      </c>
      <c r="P26" s="93">
        <f t="shared" si="1"/>
        <v>3.35</v>
      </c>
      <c r="Q26" s="53">
        <f t="shared" si="2"/>
        <v>0</v>
      </c>
      <c r="R26" s="53">
        <f t="shared" si="3"/>
        <v>0</v>
      </c>
      <c r="S26" s="53">
        <f t="shared" si="4"/>
        <v>0</v>
      </c>
      <c r="T26" s="54">
        <f t="shared" si="5"/>
        <v>0</v>
      </c>
      <c r="U26" s="54">
        <f t="shared" si="6"/>
        <v>0</v>
      </c>
      <c r="V26" s="54">
        <f t="shared" si="7"/>
        <v>0</v>
      </c>
      <c r="W26" s="54">
        <f t="shared" si="8"/>
        <v>10.050000000000001</v>
      </c>
      <c r="X26" s="54">
        <f t="shared" si="9"/>
        <v>0</v>
      </c>
      <c r="Y26" s="54">
        <f t="shared" si="10"/>
        <v>0</v>
      </c>
      <c r="Z26" s="54">
        <f t="shared" si="11"/>
        <v>0</v>
      </c>
      <c r="AA26" s="70">
        <f t="shared" si="12"/>
        <v>0</v>
      </c>
      <c r="AB26" s="74"/>
    </row>
    <row r="27" spans="1:28">
      <c r="A27" s="44"/>
      <c r="B27" s="55"/>
      <c r="C27" s="46">
        <v>2</v>
      </c>
      <c r="D27" s="46"/>
      <c r="E27" s="47">
        <v>1</v>
      </c>
      <c r="F27" s="48"/>
      <c r="G27" s="49">
        <v>44</v>
      </c>
      <c r="H27" s="49">
        <f t="shared" si="13"/>
        <v>44</v>
      </c>
      <c r="I27" s="49"/>
      <c r="J27" s="49">
        <v>6</v>
      </c>
      <c r="K27" s="94">
        <v>1.22</v>
      </c>
      <c r="L27" s="50"/>
      <c r="M27" s="50"/>
      <c r="N27" s="48" t="s">
        <v>72</v>
      </c>
      <c r="O27" s="51">
        <f t="shared" si="0"/>
        <v>1.22</v>
      </c>
      <c r="P27" s="93">
        <f t="shared" si="1"/>
        <v>1.22</v>
      </c>
      <c r="Q27" s="53">
        <f t="shared" si="2"/>
        <v>0</v>
      </c>
      <c r="R27" s="53">
        <f t="shared" si="3"/>
        <v>0</v>
      </c>
      <c r="S27" s="53">
        <f t="shared" si="4"/>
        <v>0</v>
      </c>
      <c r="T27" s="54">
        <f t="shared" si="5"/>
        <v>53.68</v>
      </c>
      <c r="U27" s="54">
        <f t="shared" si="6"/>
        <v>0</v>
      </c>
      <c r="V27" s="54">
        <f t="shared" si="7"/>
        <v>0</v>
      </c>
      <c r="W27" s="54">
        <f t="shared" si="8"/>
        <v>0</v>
      </c>
      <c r="X27" s="54">
        <f t="shared" si="9"/>
        <v>0</v>
      </c>
      <c r="Y27" s="54">
        <f t="shared" si="10"/>
        <v>0</v>
      </c>
      <c r="Z27" s="54">
        <f t="shared" si="11"/>
        <v>0</v>
      </c>
      <c r="AA27" s="70">
        <f t="shared" si="12"/>
        <v>0</v>
      </c>
      <c r="AB27" s="74"/>
    </row>
    <row r="28" spans="1:28">
      <c r="A28" s="44"/>
      <c r="B28" s="55"/>
      <c r="C28" s="46">
        <v>3</v>
      </c>
      <c r="D28" s="46"/>
      <c r="E28" s="47">
        <v>1</v>
      </c>
      <c r="F28" s="48"/>
      <c r="G28" s="49">
        <v>44</v>
      </c>
      <c r="H28" s="49">
        <f t="shared" si="13"/>
        <v>44</v>
      </c>
      <c r="I28" s="49"/>
      <c r="J28" s="49">
        <v>6</v>
      </c>
      <c r="K28" s="94">
        <v>0.81</v>
      </c>
      <c r="L28" s="50"/>
      <c r="M28" s="50"/>
      <c r="N28" s="48" t="s">
        <v>72</v>
      </c>
      <c r="O28" s="51">
        <f t="shared" si="0"/>
        <v>0.81</v>
      </c>
      <c r="P28" s="93">
        <f t="shared" si="1"/>
        <v>0.81</v>
      </c>
      <c r="Q28" s="53">
        <f t="shared" si="2"/>
        <v>0</v>
      </c>
      <c r="R28" s="53">
        <f t="shared" si="3"/>
        <v>0</v>
      </c>
      <c r="S28" s="53">
        <f t="shared" si="4"/>
        <v>0</v>
      </c>
      <c r="T28" s="54">
        <f t="shared" si="5"/>
        <v>35.64</v>
      </c>
      <c r="U28" s="54">
        <f t="shared" si="6"/>
        <v>0</v>
      </c>
      <c r="V28" s="54">
        <f t="shared" si="7"/>
        <v>0</v>
      </c>
      <c r="W28" s="54">
        <f t="shared" si="8"/>
        <v>0</v>
      </c>
      <c r="X28" s="54">
        <f t="shared" si="9"/>
        <v>0</v>
      </c>
      <c r="Y28" s="54">
        <f t="shared" si="10"/>
        <v>0</v>
      </c>
      <c r="Z28" s="54">
        <f t="shared" si="11"/>
        <v>0</v>
      </c>
      <c r="AA28" s="70">
        <f t="shared" si="12"/>
        <v>0</v>
      </c>
      <c r="AB28" s="74"/>
    </row>
    <row r="29" spans="1:28">
      <c r="A29" s="44"/>
      <c r="B29" s="55"/>
      <c r="C29" s="46">
        <v>4</v>
      </c>
      <c r="D29" s="46"/>
      <c r="E29" s="47">
        <v>1</v>
      </c>
      <c r="F29" s="48"/>
      <c r="G29" s="49">
        <v>3</v>
      </c>
      <c r="H29" s="49">
        <f t="shared" si="13"/>
        <v>3</v>
      </c>
      <c r="I29" s="49"/>
      <c r="J29" s="49">
        <v>14</v>
      </c>
      <c r="K29" s="94">
        <v>5.45</v>
      </c>
      <c r="L29" s="50"/>
      <c r="M29" s="50"/>
      <c r="N29" s="48" t="s">
        <v>72</v>
      </c>
      <c r="O29" s="51">
        <f t="shared" si="0"/>
        <v>5.45</v>
      </c>
      <c r="P29" s="93">
        <f t="shared" si="1"/>
        <v>5.45</v>
      </c>
      <c r="Q29" s="53">
        <f t="shared" si="2"/>
        <v>0</v>
      </c>
      <c r="R29" s="53">
        <f t="shared" si="3"/>
        <v>0</v>
      </c>
      <c r="S29" s="53">
        <f t="shared" si="4"/>
        <v>0</v>
      </c>
      <c r="T29" s="54">
        <f t="shared" si="5"/>
        <v>0</v>
      </c>
      <c r="U29" s="54">
        <f t="shared" si="6"/>
        <v>0</v>
      </c>
      <c r="V29" s="54">
        <f t="shared" si="7"/>
        <v>0</v>
      </c>
      <c r="W29" s="54">
        <f t="shared" si="8"/>
        <v>0</v>
      </c>
      <c r="X29" s="54">
        <f t="shared" si="9"/>
        <v>16.350000000000001</v>
      </c>
      <c r="Y29" s="54">
        <f t="shared" si="10"/>
        <v>0</v>
      </c>
      <c r="Z29" s="54">
        <f t="shared" si="11"/>
        <v>0</v>
      </c>
      <c r="AA29" s="70">
        <f t="shared" si="12"/>
        <v>0</v>
      </c>
      <c r="AB29" s="74"/>
    </row>
    <row r="30" spans="1:28">
      <c r="A30" s="44"/>
      <c r="B30" s="55"/>
      <c r="C30" s="46">
        <v>5</v>
      </c>
      <c r="D30" s="46"/>
      <c r="E30" s="47">
        <v>1</v>
      </c>
      <c r="F30" s="48"/>
      <c r="G30" s="49">
        <v>3</v>
      </c>
      <c r="H30" s="49">
        <f t="shared" si="13"/>
        <v>3</v>
      </c>
      <c r="I30" s="49"/>
      <c r="J30" s="49">
        <v>12</v>
      </c>
      <c r="K30" s="94">
        <v>3</v>
      </c>
      <c r="L30" s="50"/>
      <c r="M30" s="50"/>
      <c r="N30" s="48" t="s">
        <v>72</v>
      </c>
      <c r="O30" s="51">
        <f t="shared" si="0"/>
        <v>3</v>
      </c>
      <c r="P30" s="93">
        <f t="shared" si="1"/>
        <v>3</v>
      </c>
      <c r="Q30" s="53">
        <f t="shared" si="2"/>
        <v>0</v>
      </c>
      <c r="R30" s="53">
        <f t="shared" si="3"/>
        <v>0</v>
      </c>
      <c r="S30" s="53">
        <f t="shared" si="4"/>
        <v>0</v>
      </c>
      <c r="T30" s="54">
        <f t="shared" si="5"/>
        <v>0</v>
      </c>
      <c r="U30" s="54">
        <f t="shared" si="6"/>
        <v>0</v>
      </c>
      <c r="V30" s="54">
        <f t="shared" si="7"/>
        <v>0</v>
      </c>
      <c r="W30" s="54">
        <f t="shared" si="8"/>
        <v>9</v>
      </c>
      <c r="X30" s="54">
        <f t="shared" si="9"/>
        <v>0</v>
      </c>
      <c r="Y30" s="54">
        <f t="shared" si="10"/>
        <v>0</v>
      </c>
      <c r="Z30" s="54">
        <f t="shared" si="11"/>
        <v>0</v>
      </c>
      <c r="AA30" s="70">
        <f t="shared" si="12"/>
        <v>0</v>
      </c>
      <c r="AB30" s="74"/>
    </row>
    <row r="31" spans="1:28">
      <c r="A31" s="44"/>
      <c r="B31" s="75"/>
      <c r="C31" s="46">
        <v>6</v>
      </c>
      <c r="D31" s="46"/>
      <c r="E31" s="47">
        <v>1</v>
      </c>
      <c r="F31" s="48"/>
      <c r="G31" s="49">
        <v>3</v>
      </c>
      <c r="H31" s="49">
        <f t="shared" si="13"/>
        <v>3</v>
      </c>
      <c r="I31" s="49"/>
      <c r="J31" s="49">
        <v>10</v>
      </c>
      <c r="K31" s="94">
        <v>4.55</v>
      </c>
      <c r="L31" s="50"/>
      <c r="M31" s="50"/>
      <c r="N31" s="48" t="s">
        <v>72</v>
      </c>
      <c r="O31" s="51">
        <f t="shared" si="0"/>
        <v>4.55</v>
      </c>
      <c r="P31" s="93">
        <f t="shared" si="1"/>
        <v>4.55</v>
      </c>
      <c r="Q31" s="53">
        <f t="shared" si="2"/>
        <v>0</v>
      </c>
      <c r="R31" s="53">
        <f t="shared" si="3"/>
        <v>0</v>
      </c>
      <c r="S31" s="53">
        <f t="shared" si="4"/>
        <v>0</v>
      </c>
      <c r="T31" s="54">
        <f t="shared" si="5"/>
        <v>0</v>
      </c>
      <c r="U31" s="54">
        <f t="shared" si="6"/>
        <v>0</v>
      </c>
      <c r="V31" s="54">
        <f t="shared" si="7"/>
        <v>13.649999999999999</v>
      </c>
      <c r="W31" s="54">
        <f t="shared" si="8"/>
        <v>0</v>
      </c>
      <c r="X31" s="54">
        <f t="shared" si="9"/>
        <v>0</v>
      </c>
      <c r="Y31" s="54">
        <f t="shared" si="10"/>
        <v>0</v>
      </c>
      <c r="Z31" s="54">
        <f t="shared" si="11"/>
        <v>0</v>
      </c>
      <c r="AA31" s="70">
        <f t="shared" si="12"/>
        <v>0</v>
      </c>
      <c r="AB31" s="74"/>
    </row>
    <row r="32" spans="1:28" ht="15.75">
      <c r="A32" s="140" t="s">
        <v>9</v>
      </c>
      <c r="B32" s="141" t="s">
        <v>97</v>
      </c>
      <c r="C32" s="141"/>
      <c r="D32" s="142"/>
      <c r="E32" s="47"/>
      <c r="F32" s="48"/>
      <c r="G32" s="49"/>
      <c r="H32" s="49"/>
      <c r="I32" s="49"/>
      <c r="J32" s="49"/>
      <c r="K32" s="94"/>
      <c r="L32" s="50"/>
      <c r="M32" s="50"/>
      <c r="N32" s="48"/>
      <c r="O32" s="51">
        <f t="shared" si="0"/>
        <v>0</v>
      </c>
      <c r="P32" s="93">
        <f t="shared" ref="P32:P46" si="14">IF(AND(N32="Sm",K32&gt;0),K32+2*(17*MAX(I32,J32)*0.001)-0.06,IF(AND(N32="PtS",M32&gt;0),M32+35*MAX(I32,J32)*0.001+60*MAX(I32,J32)*0.001-0.05,IF(AND(N32="PtR",M32&gt;0),M32+60*MAX(I32,J32)*0.001,IF(AND(N32="Pt",M32&gt;0),M32+15*MAX(I32,J32)*0.001,IF(OR(N32="C",N32="2C",N32="Cd",N32="Ep",N32="Et",N32="Sm",N32="PtS",N32="PtR",N32="Pt"),0,K32)))))</f>
        <v>0</v>
      </c>
      <c r="Q32" s="53">
        <f t="shared" ref="Q32:Q46" si="15">IF(I32=6,H32*O32,0)</f>
        <v>0</v>
      </c>
      <c r="R32" s="53">
        <f t="shared" ref="R32:R46" si="16">IF(I32=8,H32*O32,0)</f>
        <v>0</v>
      </c>
      <c r="S32" s="53">
        <f t="shared" ref="S32:S46" si="17">IF(I32=10,H32*O32,0)</f>
        <v>0</v>
      </c>
      <c r="T32" s="54">
        <f t="shared" ref="T32:T46" si="18">IF(J32 =6,H32*O32,0)</f>
        <v>0</v>
      </c>
      <c r="U32" s="54">
        <f t="shared" ref="U32:U46" si="19">IF(J32 =8,H32*O32,0)</f>
        <v>0</v>
      </c>
      <c r="V32" s="54">
        <f t="shared" ref="V32:V46" si="20">IF(J32 =10,H32*O32,0)</f>
        <v>0</v>
      </c>
      <c r="W32" s="54">
        <f t="shared" ref="W32:W46" si="21">IF(J32 =12,H32*O32,0)</f>
        <v>0</v>
      </c>
      <c r="X32" s="54">
        <f t="shared" ref="X32:X46" si="22">IF(J32 =14,H32*O32,0)</f>
        <v>0</v>
      </c>
      <c r="Y32" s="54">
        <f t="shared" ref="Y32:Y46" si="23">IF(J32 =16,H32*O32,0)</f>
        <v>0</v>
      </c>
      <c r="Z32" s="54">
        <f t="shared" ref="Z32:Z46" si="24">IF(J32 =20,H32*O32,0)</f>
        <v>0</v>
      </c>
      <c r="AA32" s="54">
        <f t="shared" ref="AA32:AA46" si="25">IF(J32 =25,H32*O32,0)</f>
        <v>0</v>
      </c>
    </row>
    <row r="33" spans="1:30">
      <c r="A33" s="44"/>
      <c r="B33" s="72"/>
      <c r="C33" s="46">
        <v>7</v>
      </c>
      <c r="D33" s="46"/>
      <c r="E33" s="47">
        <v>1</v>
      </c>
      <c r="F33" s="48"/>
      <c r="G33" s="49">
        <v>3</v>
      </c>
      <c r="H33" s="49">
        <f t="shared" ref="H33:H40" si="26">PRODUCT(E33,G33)</f>
        <v>3</v>
      </c>
      <c r="I33" s="49"/>
      <c r="J33" s="49">
        <v>14</v>
      </c>
      <c r="K33" s="94">
        <v>5.25</v>
      </c>
      <c r="L33" s="50"/>
      <c r="M33" s="50"/>
      <c r="N33" s="48" t="s">
        <v>72</v>
      </c>
      <c r="O33" s="51">
        <f t="shared" si="0"/>
        <v>5.25</v>
      </c>
      <c r="P33" s="93">
        <f t="shared" si="14"/>
        <v>5.25</v>
      </c>
      <c r="Q33" s="53">
        <f t="shared" si="15"/>
        <v>0</v>
      </c>
      <c r="R33" s="53">
        <f t="shared" si="16"/>
        <v>0</v>
      </c>
      <c r="S33" s="53">
        <f t="shared" si="17"/>
        <v>0</v>
      </c>
      <c r="T33" s="54">
        <f t="shared" si="18"/>
        <v>0</v>
      </c>
      <c r="U33" s="54">
        <f t="shared" si="19"/>
        <v>0</v>
      </c>
      <c r="V33" s="54">
        <f t="shared" si="20"/>
        <v>0</v>
      </c>
      <c r="W33" s="54">
        <f t="shared" si="21"/>
        <v>0</v>
      </c>
      <c r="X33" s="54">
        <f t="shared" si="22"/>
        <v>15.75</v>
      </c>
      <c r="Y33" s="54">
        <f t="shared" si="23"/>
        <v>0</v>
      </c>
      <c r="Z33" s="54">
        <f t="shared" si="24"/>
        <v>0</v>
      </c>
      <c r="AA33" s="70">
        <f t="shared" si="25"/>
        <v>0</v>
      </c>
      <c r="AB33" s="74"/>
    </row>
    <row r="34" spans="1:30">
      <c r="A34" s="44"/>
      <c r="B34" s="55"/>
      <c r="C34" s="46">
        <v>8</v>
      </c>
      <c r="D34" s="46"/>
      <c r="E34" s="47">
        <v>1</v>
      </c>
      <c r="F34" s="48"/>
      <c r="G34" s="49">
        <v>3</v>
      </c>
      <c r="H34" s="49">
        <f t="shared" si="26"/>
        <v>3</v>
      </c>
      <c r="I34" s="49"/>
      <c r="J34" s="49">
        <v>12</v>
      </c>
      <c r="K34" s="94">
        <v>2.4</v>
      </c>
      <c r="L34" s="50"/>
      <c r="M34" s="50"/>
      <c r="N34" s="48" t="s">
        <v>72</v>
      </c>
      <c r="O34" s="51">
        <f t="shared" si="0"/>
        <v>2.4</v>
      </c>
      <c r="P34" s="93">
        <f t="shared" si="14"/>
        <v>2.4</v>
      </c>
      <c r="Q34" s="53">
        <f t="shared" si="15"/>
        <v>0</v>
      </c>
      <c r="R34" s="53">
        <f t="shared" si="16"/>
        <v>0</v>
      </c>
      <c r="S34" s="53">
        <f t="shared" si="17"/>
        <v>0</v>
      </c>
      <c r="T34" s="54">
        <f t="shared" si="18"/>
        <v>0</v>
      </c>
      <c r="U34" s="54">
        <f t="shared" si="19"/>
        <v>0</v>
      </c>
      <c r="V34" s="54">
        <f t="shared" si="20"/>
        <v>0</v>
      </c>
      <c r="W34" s="54">
        <f t="shared" si="21"/>
        <v>7.1999999999999993</v>
      </c>
      <c r="X34" s="54">
        <f t="shared" si="22"/>
        <v>0</v>
      </c>
      <c r="Y34" s="54">
        <f t="shared" si="23"/>
        <v>0</v>
      </c>
      <c r="Z34" s="54">
        <f t="shared" si="24"/>
        <v>0</v>
      </c>
      <c r="AA34" s="70">
        <f t="shared" si="25"/>
        <v>0</v>
      </c>
      <c r="AB34" s="74"/>
      <c r="AD34" s="95"/>
    </row>
    <row r="35" spans="1:30">
      <c r="A35" s="44"/>
      <c r="B35" s="55"/>
      <c r="C35" s="46">
        <v>9</v>
      </c>
      <c r="D35" s="46"/>
      <c r="E35" s="47">
        <v>1</v>
      </c>
      <c r="F35" s="48"/>
      <c r="G35" s="49">
        <v>3</v>
      </c>
      <c r="H35" s="49">
        <f t="shared" si="26"/>
        <v>3</v>
      </c>
      <c r="I35" s="49"/>
      <c r="J35" s="49">
        <v>16</v>
      </c>
      <c r="K35" s="94">
        <v>5.55</v>
      </c>
      <c r="L35" s="50"/>
      <c r="M35" s="50"/>
      <c r="N35" s="48" t="s">
        <v>72</v>
      </c>
      <c r="O35" s="51">
        <f t="shared" si="0"/>
        <v>5.55</v>
      </c>
      <c r="P35" s="93">
        <f t="shared" si="14"/>
        <v>5.55</v>
      </c>
      <c r="Q35" s="53">
        <f t="shared" si="15"/>
        <v>0</v>
      </c>
      <c r="R35" s="53">
        <f t="shared" si="16"/>
        <v>0</v>
      </c>
      <c r="S35" s="53">
        <f t="shared" si="17"/>
        <v>0</v>
      </c>
      <c r="T35" s="54">
        <f t="shared" si="18"/>
        <v>0</v>
      </c>
      <c r="U35" s="54">
        <f t="shared" si="19"/>
        <v>0</v>
      </c>
      <c r="V35" s="54">
        <f t="shared" si="20"/>
        <v>0</v>
      </c>
      <c r="W35" s="54">
        <f t="shared" si="21"/>
        <v>0</v>
      </c>
      <c r="X35" s="54">
        <f t="shared" si="22"/>
        <v>0</v>
      </c>
      <c r="Y35" s="54">
        <f t="shared" si="23"/>
        <v>16.649999999999999</v>
      </c>
      <c r="Z35" s="54">
        <f t="shared" si="24"/>
        <v>0</v>
      </c>
      <c r="AA35" s="70">
        <f t="shared" si="25"/>
        <v>0</v>
      </c>
      <c r="AB35" s="74"/>
    </row>
    <row r="36" spans="1:30">
      <c r="A36" s="44"/>
      <c r="B36" s="72"/>
      <c r="C36" s="46">
        <v>10</v>
      </c>
      <c r="D36" s="46"/>
      <c r="E36" s="47">
        <v>1</v>
      </c>
      <c r="F36" s="48"/>
      <c r="G36" s="49">
        <v>44</v>
      </c>
      <c r="H36" s="49">
        <f t="shared" si="26"/>
        <v>44</v>
      </c>
      <c r="I36" s="49"/>
      <c r="J36" s="49">
        <v>6</v>
      </c>
      <c r="K36" s="94">
        <v>0.81</v>
      </c>
      <c r="L36" s="50"/>
      <c r="M36" s="50"/>
      <c r="N36" s="48" t="s">
        <v>72</v>
      </c>
      <c r="O36" s="51">
        <f t="shared" si="0"/>
        <v>0.81</v>
      </c>
      <c r="P36" s="93">
        <f t="shared" si="14"/>
        <v>0.81</v>
      </c>
      <c r="Q36" s="53">
        <f t="shared" si="15"/>
        <v>0</v>
      </c>
      <c r="R36" s="53">
        <f t="shared" si="16"/>
        <v>0</v>
      </c>
      <c r="S36" s="53">
        <f t="shared" si="17"/>
        <v>0</v>
      </c>
      <c r="T36" s="54">
        <f t="shared" si="18"/>
        <v>35.64</v>
      </c>
      <c r="U36" s="54">
        <f t="shared" si="19"/>
        <v>0</v>
      </c>
      <c r="V36" s="54">
        <f t="shared" si="20"/>
        <v>0</v>
      </c>
      <c r="W36" s="54">
        <f t="shared" si="21"/>
        <v>0</v>
      </c>
      <c r="X36" s="54">
        <f t="shared" si="22"/>
        <v>0</v>
      </c>
      <c r="Y36" s="54">
        <f t="shared" si="23"/>
        <v>0</v>
      </c>
      <c r="Z36" s="54">
        <f t="shared" si="24"/>
        <v>0</v>
      </c>
      <c r="AA36" s="70">
        <f t="shared" si="25"/>
        <v>0</v>
      </c>
      <c r="AB36" s="74"/>
    </row>
    <row r="37" spans="1:30">
      <c r="A37" s="44"/>
      <c r="B37" s="55"/>
      <c r="C37" s="46">
        <v>11</v>
      </c>
      <c r="D37" s="46"/>
      <c r="E37" s="47">
        <v>1</v>
      </c>
      <c r="F37" s="48"/>
      <c r="G37" s="49">
        <v>3</v>
      </c>
      <c r="H37" s="49">
        <f t="shared" si="26"/>
        <v>3</v>
      </c>
      <c r="I37" s="49"/>
      <c r="J37" s="49">
        <v>14</v>
      </c>
      <c r="K37" s="94">
        <v>5.6</v>
      </c>
      <c r="L37" s="50"/>
      <c r="M37" s="50"/>
      <c r="N37" s="48" t="s">
        <v>72</v>
      </c>
      <c r="O37" s="51">
        <f t="shared" si="0"/>
        <v>5.6</v>
      </c>
      <c r="P37" s="93">
        <f t="shared" si="14"/>
        <v>5.6</v>
      </c>
      <c r="Q37" s="53">
        <f t="shared" si="15"/>
        <v>0</v>
      </c>
      <c r="R37" s="53">
        <f t="shared" si="16"/>
        <v>0</v>
      </c>
      <c r="S37" s="53">
        <f t="shared" si="17"/>
        <v>0</v>
      </c>
      <c r="T37" s="54">
        <f t="shared" si="18"/>
        <v>0</v>
      </c>
      <c r="U37" s="54">
        <f t="shared" si="19"/>
        <v>0</v>
      </c>
      <c r="V37" s="54">
        <f t="shared" si="20"/>
        <v>0</v>
      </c>
      <c r="W37" s="54">
        <f t="shared" si="21"/>
        <v>0</v>
      </c>
      <c r="X37" s="54">
        <f t="shared" si="22"/>
        <v>16.799999999999997</v>
      </c>
      <c r="Y37" s="54">
        <f t="shared" si="23"/>
        <v>0</v>
      </c>
      <c r="Z37" s="54">
        <f t="shared" si="24"/>
        <v>0</v>
      </c>
      <c r="AA37" s="70">
        <f t="shared" si="25"/>
        <v>0</v>
      </c>
      <c r="AB37" s="74"/>
      <c r="AD37" s="95"/>
    </row>
    <row r="38" spans="1:30">
      <c r="A38" s="44"/>
      <c r="B38" s="55"/>
      <c r="C38" s="46">
        <v>12</v>
      </c>
      <c r="D38" s="46"/>
      <c r="E38" s="47">
        <v>1</v>
      </c>
      <c r="F38" s="48"/>
      <c r="G38" s="49">
        <v>3</v>
      </c>
      <c r="H38" s="49">
        <f t="shared" si="26"/>
        <v>3</v>
      </c>
      <c r="I38" s="49"/>
      <c r="J38" s="49">
        <v>12</v>
      </c>
      <c r="K38" s="94">
        <v>4.45</v>
      </c>
      <c r="L38" s="50"/>
      <c r="M38" s="50"/>
      <c r="N38" s="48" t="s">
        <v>72</v>
      </c>
      <c r="O38" s="51">
        <f t="shared" si="0"/>
        <v>4.45</v>
      </c>
      <c r="P38" s="93">
        <f t="shared" si="14"/>
        <v>4.45</v>
      </c>
      <c r="Q38" s="53">
        <f t="shared" si="15"/>
        <v>0</v>
      </c>
      <c r="R38" s="53">
        <f t="shared" si="16"/>
        <v>0</v>
      </c>
      <c r="S38" s="53">
        <f t="shared" si="17"/>
        <v>0</v>
      </c>
      <c r="T38" s="54">
        <f t="shared" si="18"/>
        <v>0</v>
      </c>
      <c r="U38" s="54">
        <f t="shared" si="19"/>
        <v>0</v>
      </c>
      <c r="V38" s="54">
        <f t="shared" si="20"/>
        <v>0</v>
      </c>
      <c r="W38" s="54">
        <f t="shared" si="21"/>
        <v>13.350000000000001</v>
      </c>
      <c r="X38" s="54">
        <f t="shared" si="22"/>
        <v>0</v>
      </c>
      <c r="Y38" s="54">
        <f t="shared" si="23"/>
        <v>0</v>
      </c>
      <c r="Z38" s="54">
        <f t="shared" si="24"/>
        <v>0</v>
      </c>
      <c r="AA38" s="70">
        <f t="shared" si="25"/>
        <v>0</v>
      </c>
      <c r="AB38" s="74"/>
    </row>
    <row r="39" spans="1:30">
      <c r="A39" s="44"/>
      <c r="B39" s="55"/>
      <c r="C39" s="46">
        <v>13</v>
      </c>
      <c r="D39" s="46"/>
      <c r="E39" s="47">
        <v>1</v>
      </c>
      <c r="F39" s="48"/>
      <c r="G39" s="49">
        <v>3</v>
      </c>
      <c r="H39" s="49">
        <f>PRODUCT(E39,G39)</f>
        <v>3</v>
      </c>
      <c r="I39" s="49"/>
      <c r="J39" s="49">
        <v>10</v>
      </c>
      <c r="K39" s="94">
        <v>4.4000000000000004</v>
      </c>
      <c r="L39" s="50"/>
      <c r="M39" s="50"/>
      <c r="N39" s="48" t="s">
        <v>72</v>
      </c>
      <c r="O39" s="51">
        <f>IF(OR(N39="Sm",N39="PtS",N39="PtR",N39="Pt"),P39,IF(AND(N39="C",K39&gt;0),K39+18*MAX(I39,J39)*0.001-0.06,IF(AND(N39="2C",K39&gt;0),K39+36*MAX(I39,J39)*0.001-0.06,IF(AND(N39="Cd",L39&gt;0,M39&gt;0),2*(L39+M39+10.25*MAX(I39,J39)*0.001-0.12),IF(AND(N39="Ep",M39&gt;0),M39+22*MAX(I39,J39)*0.001-0.06,IF(AND(N39="Et",M39&gt;0),2*(M39+12.25*MAX(I39,J39)*0.001-0.06),P39))))))</f>
        <v>4.4000000000000004</v>
      </c>
      <c r="P39" s="93">
        <f>IF(AND(N39="Sm",K39&gt;0),K39+2*(17*MAX(I39,J39)*0.001)-0.06,IF(AND(N39="PtS",M39&gt;0),M39+35*MAX(I39,J39)*0.001+60*MAX(I39,J39)*0.001-0.05,IF(AND(N39="PtR",M39&gt;0),M39+60*MAX(I39,J39)*0.001,IF(AND(N39="Pt",M39&gt;0),M39+15*MAX(I39,J39)*0.001,IF(OR(N39="C",N39="2C",N39="Cd",N39="Ep",N39="Et",N39="Sm",N39="PtS",N39="PtR",N39="Pt"),0,K39)))))</f>
        <v>4.4000000000000004</v>
      </c>
      <c r="Q39" s="53">
        <f>IF(I39=6,H39*O39,0)</f>
        <v>0</v>
      </c>
      <c r="R39" s="53">
        <f>IF(I39=8,H39*O39,0)</f>
        <v>0</v>
      </c>
      <c r="S39" s="53">
        <f>IF(I39=10,H39*O39,0)</f>
        <v>0</v>
      </c>
      <c r="T39" s="54">
        <f>IF(J39 =6,H39*O39,0)</f>
        <v>0</v>
      </c>
      <c r="U39" s="54">
        <f>IF(J39 =8,H39*O39,0)</f>
        <v>0</v>
      </c>
      <c r="V39" s="54">
        <f>IF(J39 =10,H39*O39,0)</f>
        <v>13.200000000000001</v>
      </c>
      <c r="W39" s="54">
        <f>IF(J39 =12,H39*O39,0)</f>
        <v>0</v>
      </c>
      <c r="X39" s="54">
        <f>IF(J39 =14,H39*O39,0)</f>
        <v>0</v>
      </c>
      <c r="Y39" s="54">
        <f>IF(J39 =16,H39*O39,0)</f>
        <v>0</v>
      </c>
      <c r="Z39" s="54">
        <f>IF(J39 =20,H39*O39,0)</f>
        <v>0</v>
      </c>
      <c r="AA39" s="70">
        <f>IF(J39 =25,H39*O39,0)</f>
        <v>0</v>
      </c>
      <c r="AB39" s="74"/>
    </row>
    <row r="40" spans="1:30">
      <c r="A40" s="44"/>
      <c r="B40" s="55"/>
      <c r="C40" s="46">
        <v>14</v>
      </c>
      <c r="D40" s="46"/>
      <c r="E40" s="47">
        <v>1</v>
      </c>
      <c r="F40" s="48"/>
      <c r="G40" s="49">
        <v>44</v>
      </c>
      <c r="H40" s="49">
        <f t="shared" si="26"/>
        <v>44</v>
      </c>
      <c r="I40" s="49"/>
      <c r="J40" s="49">
        <v>6</v>
      </c>
      <c r="K40" s="94">
        <v>1.22</v>
      </c>
      <c r="L40" s="50"/>
      <c r="M40" s="50"/>
      <c r="N40" s="48" t="s">
        <v>72</v>
      </c>
      <c r="O40" s="51">
        <f t="shared" si="0"/>
        <v>1.22</v>
      </c>
      <c r="P40" s="93">
        <f t="shared" si="14"/>
        <v>1.22</v>
      </c>
      <c r="Q40" s="53">
        <f t="shared" si="15"/>
        <v>0</v>
      </c>
      <c r="R40" s="53">
        <f t="shared" si="16"/>
        <v>0</v>
      </c>
      <c r="S40" s="53">
        <f t="shared" si="17"/>
        <v>0</v>
      </c>
      <c r="T40" s="54">
        <f t="shared" si="18"/>
        <v>53.68</v>
      </c>
      <c r="U40" s="54">
        <f t="shared" si="19"/>
        <v>0</v>
      </c>
      <c r="V40" s="54">
        <f t="shared" si="20"/>
        <v>0</v>
      </c>
      <c r="W40" s="54">
        <f t="shared" si="21"/>
        <v>0</v>
      </c>
      <c r="X40" s="54">
        <f t="shared" si="22"/>
        <v>0</v>
      </c>
      <c r="Y40" s="54">
        <f t="shared" si="23"/>
        <v>0</v>
      </c>
      <c r="Z40" s="54">
        <f t="shared" si="24"/>
        <v>0</v>
      </c>
      <c r="AA40" s="70">
        <f t="shared" si="25"/>
        <v>0</v>
      </c>
      <c r="AB40" s="74"/>
    </row>
    <row r="41" spans="1:30" ht="15.75">
      <c r="A41" s="140" t="s">
        <v>10</v>
      </c>
      <c r="B41" s="141" t="s">
        <v>97</v>
      </c>
      <c r="C41" s="141"/>
      <c r="D41" s="142"/>
      <c r="E41" s="47"/>
      <c r="F41" s="48"/>
      <c r="G41" s="49"/>
      <c r="H41" s="49"/>
      <c r="I41" s="49"/>
      <c r="J41" s="49"/>
      <c r="K41" s="94"/>
      <c r="L41" s="50"/>
      <c r="M41" s="50"/>
      <c r="N41" s="48"/>
      <c r="O41" s="51">
        <f t="shared" si="0"/>
        <v>0</v>
      </c>
      <c r="P41" s="93">
        <f t="shared" si="14"/>
        <v>0</v>
      </c>
      <c r="Q41" s="53">
        <f t="shared" si="15"/>
        <v>0</v>
      </c>
      <c r="R41" s="53">
        <f t="shared" si="16"/>
        <v>0</v>
      </c>
      <c r="S41" s="53">
        <f t="shared" si="17"/>
        <v>0</v>
      </c>
      <c r="T41" s="54">
        <f t="shared" si="18"/>
        <v>0</v>
      </c>
      <c r="U41" s="54">
        <f t="shared" si="19"/>
        <v>0</v>
      </c>
      <c r="V41" s="54">
        <f t="shared" si="20"/>
        <v>0</v>
      </c>
      <c r="W41" s="54">
        <f t="shared" si="21"/>
        <v>0</v>
      </c>
      <c r="X41" s="54">
        <f t="shared" si="22"/>
        <v>0</v>
      </c>
      <c r="Y41" s="54">
        <f t="shared" si="23"/>
        <v>0</v>
      </c>
      <c r="Z41" s="54">
        <f t="shared" si="24"/>
        <v>0</v>
      </c>
      <c r="AA41" s="54">
        <f t="shared" si="25"/>
        <v>0</v>
      </c>
    </row>
    <row r="42" spans="1:30">
      <c r="A42" s="44"/>
      <c r="B42" s="72"/>
      <c r="C42" s="46">
        <v>15</v>
      </c>
      <c r="D42" s="46"/>
      <c r="E42" s="47">
        <v>1</v>
      </c>
      <c r="F42" s="48"/>
      <c r="G42" s="49">
        <v>3</v>
      </c>
      <c r="H42" s="49">
        <f>PRODUCT(E42,G42)</f>
        <v>3</v>
      </c>
      <c r="I42" s="49"/>
      <c r="J42" s="49">
        <v>12</v>
      </c>
      <c r="K42" s="94">
        <v>4.0999999999999996</v>
      </c>
      <c r="L42" s="50"/>
      <c r="M42" s="50"/>
      <c r="N42" s="48" t="s">
        <v>72</v>
      </c>
      <c r="O42" s="51">
        <f t="shared" si="0"/>
        <v>4.0999999999999996</v>
      </c>
      <c r="P42" s="93">
        <f t="shared" si="14"/>
        <v>4.0999999999999996</v>
      </c>
      <c r="Q42" s="53">
        <f t="shared" si="15"/>
        <v>0</v>
      </c>
      <c r="R42" s="53">
        <f t="shared" si="16"/>
        <v>0</v>
      </c>
      <c r="S42" s="53">
        <f t="shared" si="17"/>
        <v>0</v>
      </c>
      <c r="T42" s="54">
        <f t="shared" si="18"/>
        <v>0</v>
      </c>
      <c r="U42" s="54">
        <f t="shared" si="19"/>
        <v>0</v>
      </c>
      <c r="V42" s="54">
        <f t="shared" si="20"/>
        <v>0</v>
      </c>
      <c r="W42" s="54">
        <f t="shared" si="21"/>
        <v>12.299999999999999</v>
      </c>
      <c r="X42" s="54">
        <f t="shared" si="22"/>
        <v>0</v>
      </c>
      <c r="Y42" s="54">
        <f t="shared" si="23"/>
        <v>0</v>
      </c>
      <c r="Z42" s="54">
        <f t="shared" si="24"/>
        <v>0</v>
      </c>
      <c r="AA42" s="70">
        <f t="shared" si="25"/>
        <v>0</v>
      </c>
      <c r="AB42" s="74"/>
    </row>
    <row r="43" spans="1:30">
      <c r="A43" s="44"/>
      <c r="B43" s="55"/>
      <c r="C43" s="46">
        <v>16</v>
      </c>
      <c r="D43" s="46"/>
      <c r="E43" s="47">
        <v>1</v>
      </c>
      <c r="F43" s="48"/>
      <c r="G43" s="49">
        <v>3</v>
      </c>
      <c r="H43" s="49">
        <f>PRODUCT(E43,G43)</f>
        <v>3</v>
      </c>
      <c r="I43" s="49"/>
      <c r="J43" s="49">
        <v>10</v>
      </c>
      <c r="K43" s="94">
        <v>4.0999999999999996</v>
      </c>
      <c r="L43" s="50"/>
      <c r="M43" s="50"/>
      <c r="N43" s="48" t="s">
        <v>72</v>
      </c>
      <c r="O43" s="51">
        <f t="shared" si="0"/>
        <v>4.0999999999999996</v>
      </c>
      <c r="P43" s="93">
        <f t="shared" si="14"/>
        <v>4.0999999999999996</v>
      </c>
      <c r="Q43" s="53">
        <f t="shared" si="15"/>
        <v>0</v>
      </c>
      <c r="R43" s="53">
        <f t="shared" si="16"/>
        <v>0</v>
      </c>
      <c r="S43" s="53">
        <f t="shared" si="17"/>
        <v>0</v>
      </c>
      <c r="T43" s="54">
        <f t="shared" si="18"/>
        <v>0</v>
      </c>
      <c r="U43" s="54">
        <f t="shared" si="19"/>
        <v>0</v>
      </c>
      <c r="V43" s="54">
        <f t="shared" si="20"/>
        <v>12.299999999999999</v>
      </c>
      <c r="W43" s="54">
        <f t="shared" si="21"/>
        <v>0</v>
      </c>
      <c r="X43" s="54">
        <f t="shared" si="22"/>
        <v>0</v>
      </c>
      <c r="Y43" s="54">
        <f t="shared" si="23"/>
        <v>0</v>
      </c>
      <c r="Z43" s="54">
        <f t="shared" si="24"/>
        <v>0</v>
      </c>
      <c r="AA43" s="70">
        <f t="shared" si="25"/>
        <v>0</v>
      </c>
      <c r="AB43" s="74"/>
    </row>
    <row r="44" spans="1:30">
      <c r="A44" s="44"/>
      <c r="B44" s="55"/>
      <c r="C44" s="46">
        <v>17</v>
      </c>
      <c r="D44" s="46"/>
      <c r="E44" s="47">
        <v>1</v>
      </c>
      <c r="F44" s="48"/>
      <c r="G44" s="49">
        <v>41</v>
      </c>
      <c r="H44" s="49">
        <f>PRODUCT(E44,G44)</f>
        <v>41</v>
      </c>
      <c r="I44" s="49"/>
      <c r="J44" s="49">
        <v>6</v>
      </c>
      <c r="K44" s="94">
        <v>1.22</v>
      </c>
      <c r="L44" s="50"/>
      <c r="M44" s="50"/>
      <c r="N44" s="48" t="s">
        <v>72</v>
      </c>
      <c r="O44" s="51">
        <f t="shared" si="0"/>
        <v>1.22</v>
      </c>
      <c r="P44" s="93">
        <f t="shared" si="14"/>
        <v>1.22</v>
      </c>
      <c r="Q44" s="53">
        <f t="shared" si="15"/>
        <v>0</v>
      </c>
      <c r="R44" s="53">
        <f t="shared" si="16"/>
        <v>0</v>
      </c>
      <c r="S44" s="53">
        <f t="shared" si="17"/>
        <v>0</v>
      </c>
      <c r="T44" s="54">
        <f t="shared" si="18"/>
        <v>50.019999999999996</v>
      </c>
      <c r="U44" s="54">
        <f t="shared" si="19"/>
        <v>0</v>
      </c>
      <c r="V44" s="54">
        <f t="shared" si="20"/>
        <v>0</v>
      </c>
      <c r="W44" s="54">
        <f t="shared" si="21"/>
        <v>0</v>
      </c>
      <c r="X44" s="54">
        <f t="shared" si="22"/>
        <v>0</v>
      </c>
      <c r="Y44" s="54">
        <f t="shared" si="23"/>
        <v>0</v>
      </c>
      <c r="Z44" s="54">
        <f t="shared" si="24"/>
        <v>0</v>
      </c>
      <c r="AA44" s="70">
        <f t="shared" si="25"/>
        <v>0</v>
      </c>
      <c r="AB44" s="74"/>
    </row>
    <row r="45" spans="1:30">
      <c r="A45" s="44"/>
      <c r="B45" s="55"/>
      <c r="C45" s="46">
        <v>18</v>
      </c>
      <c r="D45" s="46"/>
      <c r="E45" s="47">
        <v>1</v>
      </c>
      <c r="F45" s="48"/>
      <c r="G45" s="49">
        <v>3</v>
      </c>
      <c r="H45" s="49">
        <f>PRODUCT(E45,G45)</f>
        <v>3</v>
      </c>
      <c r="I45" s="49"/>
      <c r="J45" s="49">
        <v>12</v>
      </c>
      <c r="K45" s="94">
        <v>4.8499999999999996</v>
      </c>
      <c r="L45" s="50"/>
      <c r="M45" s="50"/>
      <c r="N45" s="48" t="s">
        <v>72</v>
      </c>
      <c r="O45" s="51">
        <f t="shared" si="0"/>
        <v>4.8499999999999996</v>
      </c>
      <c r="P45" s="93">
        <f t="shared" si="14"/>
        <v>4.8499999999999996</v>
      </c>
      <c r="Q45" s="53">
        <f t="shared" si="15"/>
        <v>0</v>
      </c>
      <c r="R45" s="53">
        <f t="shared" si="16"/>
        <v>0</v>
      </c>
      <c r="S45" s="53">
        <f t="shared" si="17"/>
        <v>0</v>
      </c>
      <c r="T45" s="54">
        <f t="shared" si="18"/>
        <v>0</v>
      </c>
      <c r="U45" s="54">
        <f t="shared" si="19"/>
        <v>0</v>
      </c>
      <c r="V45" s="54">
        <f t="shared" si="20"/>
        <v>0</v>
      </c>
      <c r="W45" s="54">
        <f t="shared" si="21"/>
        <v>14.549999999999999</v>
      </c>
      <c r="X45" s="54">
        <f t="shared" si="22"/>
        <v>0</v>
      </c>
      <c r="Y45" s="54">
        <f t="shared" si="23"/>
        <v>0</v>
      </c>
      <c r="Z45" s="54">
        <f t="shared" si="24"/>
        <v>0</v>
      </c>
      <c r="AA45" s="70">
        <f t="shared" si="25"/>
        <v>0</v>
      </c>
      <c r="AB45" s="74"/>
    </row>
    <row r="46" spans="1:30">
      <c r="A46" s="44"/>
      <c r="B46" s="75"/>
      <c r="C46" s="46">
        <v>19</v>
      </c>
      <c r="D46" s="46"/>
      <c r="E46" s="47">
        <v>1</v>
      </c>
      <c r="F46" s="48"/>
      <c r="G46" s="49">
        <v>41</v>
      </c>
      <c r="H46" s="49">
        <f>PRODUCT(E46,G46)</f>
        <v>41</v>
      </c>
      <c r="I46" s="49"/>
      <c r="J46" s="49">
        <v>6</v>
      </c>
      <c r="K46" s="94">
        <v>0.81</v>
      </c>
      <c r="L46" s="50"/>
      <c r="M46" s="50"/>
      <c r="N46" s="48" t="s">
        <v>72</v>
      </c>
      <c r="O46" s="51">
        <f>IF(OR(N46="Sm",N46="PtS",N46="PtR",N46="Pt"),P46,IF(AND(N46="C",K46&gt;0),K46+18*MAX(I46,J46)*0.001-0.06,IF(AND(N46="2C",K46&gt;0),K46+36*MAX(I46,J46)*0.001-0.06,IF(AND(N46="Cd",L46&gt;0,M46&gt;0),2*(L46+M46+10.25*MAX(I46,J46)*0.001-0.12),IF(AND(N46="Ep",M46&gt;0),M46+22*MAX(I46,J46)*0.001-0.06,IF(AND(N46="Et",M46&gt;0),2*(M46+12.25*MAX(I46,J46)*0.001-0.06),P46))))))</f>
        <v>0.81</v>
      </c>
      <c r="P46" s="93">
        <f t="shared" si="14"/>
        <v>0.81</v>
      </c>
      <c r="Q46" s="53">
        <f t="shared" si="15"/>
        <v>0</v>
      </c>
      <c r="R46" s="53">
        <f t="shared" si="16"/>
        <v>0</v>
      </c>
      <c r="S46" s="53">
        <f t="shared" si="17"/>
        <v>0</v>
      </c>
      <c r="T46" s="54">
        <f t="shared" si="18"/>
        <v>33.21</v>
      </c>
      <c r="U46" s="54">
        <f t="shared" si="19"/>
        <v>0</v>
      </c>
      <c r="V46" s="54">
        <f t="shared" si="20"/>
        <v>0</v>
      </c>
      <c r="W46" s="54">
        <f t="shared" si="21"/>
        <v>0</v>
      </c>
      <c r="X46" s="54">
        <f t="shared" si="22"/>
        <v>0</v>
      </c>
      <c r="Y46" s="54">
        <f t="shared" si="23"/>
        <v>0</v>
      </c>
      <c r="Z46" s="54">
        <f t="shared" si="24"/>
        <v>0</v>
      </c>
      <c r="AA46" s="70">
        <f t="shared" si="25"/>
        <v>0</v>
      </c>
      <c r="AB46" s="74"/>
    </row>
    <row r="47" spans="1:30" ht="15.75">
      <c r="A47" s="140" t="s">
        <v>11</v>
      </c>
      <c r="B47" s="141" t="s">
        <v>97</v>
      </c>
      <c r="C47" s="141"/>
      <c r="D47" s="142"/>
      <c r="E47" s="47"/>
      <c r="F47" s="48"/>
      <c r="G47" s="49"/>
      <c r="H47" s="49"/>
      <c r="I47" s="49"/>
      <c r="J47" s="49"/>
      <c r="K47" s="94"/>
      <c r="L47" s="50"/>
      <c r="M47" s="50"/>
      <c r="N47" s="48"/>
      <c r="O47" s="51">
        <f t="shared" ref="O47:O54" si="27">IF(OR(N47="Sm",N47="PtS",N47="PtR",N47="Pt"),P47,IF(AND(N47="C",K47&gt;0),K47+18*MAX(I47,J47)*0.001-0.06,IF(AND(N47="2C",K47&gt;0),K47+36*MAX(I47,J47)*0.001-0.06,IF(AND(N47="Cd",L47&gt;0,M47&gt;0),2*(L47+M47+10.25*MAX(I47,J47)*0.001-0.12),IF(AND(N47="Ep",M47&gt;0),M47+22*MAX(I47,J47)*0.001-0.06,IF(AND(N47="Et",M47&gt;0),2*(M47+12.25*MAX(I47,J47)*0.001-0.06),P47))))))</f>
        <v>0</v>
      </c>
      <c r="P47" s="93">
        <f t="shared" ref="P47:P55" si="28">IF(AND(N47="Sm",K47&gt;0),K47+2*(17*MAX(I47,J47)*0.001)-0.06,IF(AND(N47="PtS",M47&gt;0),M47+35*MAX(I47,J47)*0.001+60*MAX(I47,J47)*0.001-0.05,IF(AND(N47="PtR",M47&gt;0),M47+60*MAX(I47,J47)*0.001,IF(AND(N47="Pt",M47&gt;0),M47+15*MAX(I47,J47)*0.001,IF(OR(N47="C",N47="2C",N47="Cd",N47="Ep",N47="Et",N47="Sm",N47="PtS",N47="PtR",N47="Pt"),0,K47)))))</f>
        <v>0</v>
      </c>
      <c r="Q47" s="53">
        <f t="shared" ref="Q47:Q55" si="29">IF(I47=6,H47*O47,0)</f>
        <v>0</v>
      </c>
      <c r="R47" s="53">
        <f t="shared" ref="R47:R55" si="30">IF(I47=8,H47*O47,0)</f>
        <v>0</v>
      </c>
      <c r="S47" s="53">
        <f t="shared" ref="S47:S55" si="31">IF(I47=10,H47*O47,0)</f>
        <v>0</v>
      </c>
      <c r="T47" s="54">
        <f t="shared" ref="T47:T55" si="32">IF(J47 =6,H47*O47,0)</f>
        <v>0</v>
      </c>
      <c r="U47" s="54">
        <f t="shared" ref="U47:U55" si="33">IF(J47 =8,H47*O47,0)</f>
        <v>0</v>
      </c>
      <c r="V47" s="54">
        <f t="shared" ref="V47:V55" si="34">IF(J47 =10,H47*O47,0)</f>
        <v>0</v>
      </c>
      <c r="W47" s="54">
        <f t="shared" ref="W47:W55" si="35">IF(J47 =12,H47*O47,0)</f>
        <v>0</v>
      </c>
      <c r="X47" s="54">
        <f t="shared" ref="X47:X55" si="36">IF(J47 =14,H47*O47,0)</f>
        <v>0</v>
      </c>
      <c r="Y47" s="54">
        <f t="shared" ref="Y47:Y55" si="37">IF(J47 =16,H47*O47,0)</f>
        <v>0</v>
      </c>
      <c r="Z47" s="54">
        <f t="shared" ref="Z47:Z55" si="38">IF(J47 =20,H47*O47,0)</f>
        <v>0</v>
      </c>
      <c r="AA47" s="54">
        <f t="shared" ref="AA47:AA55" si="39">IF(J47 =25,H47*O47,0)</f>
        <v>0</v>
      </c>
    </row>
    <row r="48" spans="1:30">
      <c r="A48" s="44"/>
      <c r="B48" s="72"/>
      <c r="C48" s="46">
        <v>20</v>
      </c>
      <c r="D48" s="46"/>
      <c r="E48" s="47">
        <v>1</v>
      </c>
      <c r="F48" s="48"/>
      <c r="G48" s="49">
        <v>44</v>
      </c>
      <c r="H48" s="49">
        <f t="shared" ref="H48:H55" si="40">PRODUCT(E48,G48)</f>
        <v>44</v>
      </c>
      <c r="I48" s="49"/>
      <c r="J48" s="49">
        <v>6</v>
      </c>
      <c r="K48" s="94">
        <v>1.22</v>
      </c>
      <c r="L48" s="50"/>
      <c r="M48" s="50"/>
      <c r="N48" s="48" t="s">
        <v>72</v>
      </c>
      <c r="O48" s="51">
        <f t="shared" si="27"/>
        <v>1.22</v>
      </c>
      <c r="P48" s="93">
        <f t="shared" si="28"/>
        <v>1.22</v>
      </c>
      <c r="Q48" s="53">
        <f t="shared" si="29"/>
        <v>0</v>
      </c>
      <c r="R48" s="53">
        <f t="shared" si="30"/>
        <v>0</v>
      </c>
      <c r="S48" s="53">
        <f t="shared" si="31"/>
        <v>0</v>
      </c>
      <c r="T48" s="54">
        <f t="shared" si="32"/>
        <v>53.68</v>
      </c>
      <c r="U48" s="54">
        <f t="shared" si="33"/>
        <v>0</v>
      </c>
      <c r="V48" s="54">
        <f t="shared" si="34"/>
        <v>0</v>
      </c>
      <c r="W48" s="54">
        <f t="shared" si="35"/>
        <v>0</v>
      </c>
      <c r="X48" s="54">
        <f t="shared" si="36"/>
        <v>0</v>
      </c>
      <c r="Y48" s="54">
        <f t="shared" si="37"/>
        <v>0</v>
      </c>
      <c r="Z48" s="54">
        <f t="shared" si="38"/>
        <v>0</v>
      </c>
      <c r="AA48" s="70">
        <f t="shared" si="39"/>
        <v>0</v>
      </c>
      <c r="AB48" s="74"/>
    </row>
    <row r="49" spans="1:28">
      <c r="A49" s="44"/>
      <c r="B49" s="55"/>
      <c r="C49" s="46">
        <v>21</v>
      </c>
      <c r="D49" s="46"/>
      <c r="E49" s="47">
        <v>1</v>
      </c>
      <c r="F49" s="48"/>
      <c r="G49" s="49">
        <v>3</v>
      </c>
      <c r="H49" s="49">
        <f t="shared" si="40"/>
        <v>3</v>
      </c>
      <c r="I49" s="49"/>
      <c r="J49" s="49">
        <v>16</v>
      </c>
      <c r="K49" s="94">
        <v>5.55</v>
      </c>
      <c r="L49" s="50"/>
      <c r="M49" s="50"/>
      <c r="N49" s="48" t="s">
        <v>72</v>
      </c>
      <c r="O49" s="51">
        <f t="shared" si="27"/>
        <v>5.55</v>
      </c>
      <c r="P49" s="93">
        <f t="shared" si="28"/>
        <v>5.55</v>
      </c>
      <c r="Q49" s="53">
        <f t="shared" si="29"/>
        <v>0</v>
      </c>
      <c r="R49" s="53">
        <f t="shared" si="30"/>
        <v>0</v>
      </c>
      <c r="S49" s="53">
        <f t="shared" si="31"/>
        <v>0</v>
      </c>
      <c r="T49" s="54">
        <f t="shared" si="32"/>
        <v>0</v>
      </c>
      <c r="U49" s="54">
        <f t="shared" si="33"/>
        <v>0</v>
      </c>
      <c r="V49" s="54">
        <f t="shared" si="34"/>
        <v>0</v>
      </c>
      <c r="W49" s="54">
        <f t="shared" si="35"/>
        <v>0</v>
      </c>
      <c r="X49" s="54">
        <f t="shared" si="36"/>
        <v>0</v>
      </c>
      <c r="Y49" s="54">
        <f t="shared" si="37"/>
        <v>16.649999999999999</v>
      </c>
      <c r="Z49" s="54">
        <f t="shared" si="38"/>
        <v>0</v>
      </c>
      <c r="AA49" s="70">
        <f t="shared" si="39"/>
        <v>0</v>
      </c>
      <c r="AB49" s="74"/>
    </row>
    <row r="50" spans="1:28">
      <c r="A50" s="44"/>
      <c r="B50" s="55"/>
      <c r="C50" s="46">
        <v>22</v>
      </c>
      <c r="D50" s="46"/>
      <c r="E50" s="47">
        <v>1</v>
      </c>
      <c r="F50" s="48"/>
      <c r="G50" s="49">
        <v>44</v>
      </c>
      <c r="H50" s="49">
        <f t="shared" si="40"/>
        <v>44</v>
      </c>
      <c r="I50" s="49"/>
      <c r="J50" s="49">
        <v>6</v>
      </c>
      <c r="K50" s="94">
        <v>0.81</v>
      </c>
      <c r="L50" s="50"/>
      <c r="M50" s="50"/>
      <c r="N50" s="48" t="s">
        <v>72</v>
      </c>
      <c r="O50" s="51">
        <f>IF(OR(N50="Sm",N50="PtS",N50="PtR",N50="Pt"),P50,IF(AND(N50="C",K50&gt;0),K50+18*MAX(I50,J50)*0.001-0.06,IF(AND(N50="2C",K50&gt;0),K50+36*MAX(I50,J50)*0.001-0.06,IF(AND(N50="Cd",L50&gt;0,M50&gt;0),2*(L50+M50+10.25*MAX(I50,J50)*0.001-0.12),IF(AND(N50="Ep",M50&gt;0),M50+22*MAX(I50,J50)*0.001-0.06,IF(AND(N50="Et",M50&gt;0),2*(M50+12.25*MAX(I50,J50)*0.001-0.06),P50))))))</f>
        <v>0.81</v>
      </c>
      <c r="P50" s="93">
        <f>IF(AND(N50="Sm",K50&gt;0),K50+2*(17*MAX(I50,J50)*0.001)-0.06,IF(AND(N50="PtS",M50&gt;0),M50+35*MAX(I50,J50)*0.001+60*MAX(I50,J50)*0.001-0.05,IF(AND(N50="PtR",M50&gt;0),M50+60*MAX(I50,J50)*0.001,IF(AND(N50="Pt",M50&gt;0),M50+15*MAX(I50,J50)*0.001,IF(OR(N50="C",N50="2C",N50="Cd",N50="Ep",N50="Et",N50="Sm",N50="PtS",N50="PtR",N50="Pt"),0,K50)))))</f>
        <v>0.81</v>
      </c>
      <c r="Q50" s="53">
        <f>IF(I50=6,H50*O50,0)</f>
        <v>0</v>
      </c>
      <c r="R50" s="53">
        <f>IF(I50=8,H50*O50,0)</f>
        <v>0</v>
      </c>
      <c r="S50" s="53">
        <f>IF(I50=10,H50*O50,0)</f>
        <v>0</v>
      </c>
      <c r="T50" s="54">
        <f>IF(J50 =6,H50*O50,0)</f>
        <v>35.64</v>
      </c>
      <c r="U50" s="54">
        <f>IF(J50 =8,H50*O50,0)</f>
        <v>0</v>
      </c>
      <c r="V50" s="54">
        <f>IF(J50 =10,H50*O50,0)</f>
        <v>0</v>
      </c>
      <c r="W50" s="54">
        <f>IF(J50 =12,H50*O50,0)</f>
        <v>0</v>
      </c>
      <c r="X50" s="54">
        <f>IF(J50 =14,H50*O50,0)</f>
        <v>0</v>
      </c>
      <c r="Y50" s="54">
        <f>IF(J50 =16,H50*O50,0)</f>
        <v>0</v>
      </c>
      <c r="Z50" s="54">
        <f>IF(J50 =20,H50*O50,0)</f>
        <v>0</v>
      </c>
      <c r="AA50" s="70">
        <f>IF(J50 =25,H50*O50,0)</f>
        <v>0</v>
      </c>
      <c r="AB50" s="74"/>
    </row>
    <row r="51" spans="1:28">
      <c r="A51" s="44"/>
      <c r="B51" s="55"/>
      <c r="C51" s="46">
        <v>23</v>
      </c>
      <c r="D51" s="46"/>
      <c r="E51" s="47">
        <v>1</v>
      </c>
      <c r="F51" s="48"/>
      <c r="G51" s="49">
        <v>3</v>
      </c>
      <c r="H51" s="49">
        <f t="shared" si="40"/>
        <v>3</v>
      </c>
      <c r="I51" s="49"/>
      <c r="J51" s="49">
        <v>12</v>
      </c>
      <c r="K51" s="94">
        <v>2.4</v>
      </c>
      <c r="L51" s="50"/>
      <c r="M51" s="50"/>
      <c r="N51" s="48" t="s">
        <v>72</v>
      </c>
      <c r="O51" s="51">
        <f>IF(OR(N51="Sm",N51="PtS",N51="PtR",N51="Pt"),P51,IF(AND(N51="C",K51&gt;0),K51+18*MAX(I51,J51)*0.001-0.06,IF(AND(N51="2C",K51&gt;0),K51+36*MAX(I51,J51)*0.001-0.06,IF(AND(N51="Cd",L51&gt;0,M51&gt;0),2*(L51+M51+10.25*MAX(I51,J51)*0.001-0.12),IF(AND(N51="Ep",M51&gt;0),M51+22*MAX(I51,J51)*0.001-0.06,IF(AND(N51="Et",M51&gt;0),2*(M51+12.25*MAX(I51,J51)*0.001-0.06),P51))))))</f>
        <v>2.4</v>
      </c>
      <c r="P51" s="93">
        <f>IF(AND(N51="Sm",K51&gt;0),K51+2*(17*MAX(I51,J51)*0.001)-0.06,IF(AND(N51="PtS",M51&gt;0),M51+35*MAX(I51,J51)*0.001+60*MAX(I51,J51)*0.001-0.05,IF(AND(N51="PtR",M51&gt;0),M51+60*MAX(I51,J51)*0.001,IF(AND(N51="Pt",M51&gt;0),M51+15*MAX(I51,J51)*0.001,IF(OR(N51="C",N51="2C",N51="Cd",N51="Ep",N51="Et",N51="Sm",N51="PtS",N51="PtR",N51="Pt"),0,K51)))))</f>
        <v>2.4</v>
      </c>
      <c r="Q51" s="53">
        <f>IF(I51=6,H51*O51,0)</f>
        <v>0</v>
      </c>
      <c r="R51" s="53">
        <f>IF(I51=8,H51*O51,0)</f>
        <v>0</v>
      </c>
      <c r="S51" s="53">
        <f>IF(I51=10,H51*O51,0)</f>
        <v>0</v>
      </c>
      <c r="T51" s="54">
        <f>IF(J51 =6,H51*O51,0)</f>
        <v>0</v>
      </c>
      <c r="U51" s="54">
        <f>IF(J51 =8,H51*O51,0)</f>
        <v>0</v>
      </c>
      <c r="V51" s="54">
        <f>IF(J51 =10,H51*O51,0)</f>
        <v>0</v>
      </c>
      <c r="W51" s="54">
        <f>IF(J51 =12,H51*O51,0)</f>
        <v>7.1999999999999993</v>
      </c>
      <c r="X51" s="54">
        <f>IF(J51 =14,H51*O51,0)</f>
        <v>0</v>
      </c>
      <c r="Y51" s="54">
        <f>IF(J51 =16,H51*O51,0)</f>
        <v>0</v>
      </c>
      <c r="Z51" s="54">
        <f>IF(J51 =20,H51*O51,0)</f>
        <v>0</v>
      </c>
      <c r="AA51" s="70">
        <f>IF(J51 =25,H51*O51,0)</f>
        <v>0</v>
      </c>
      <c r="AB51" s="74"/>
    </row>
    <row r="52" spans="1:28">
      <c r="A52" s="44"/>
      <c r="B52" s="55"/>
      <c r="C52" s="46">
        <v>24</v>
      </c>
      <c r="D52" s="46"/>
      <c r="E52" s="47">
        <v>1</v>
      </c>
      <c r="F52" s="48"/>
      <c r="G52" s="49">
        <v>3</v>
      </c>
      <c r="H52" s="49">
        <f t="shared" si="40"/>
        <v>3</v>
      </c>
      <c r="I52" s="49"/>
      <c r="J52" s="49">
        <v>10</v>
      </c>
      <c r="K52" s="94">
        <v>4.4000000000000004</v>
      </c>
      <c r="L52" s="50"/>
      <c r="M52" s="50"/>
      <c r="N52" s="48" t="s">
        <v>72</v>
      </c>
      <c r="O52" s="51">
        <f>IF(OR(N52="Sm",N52="PtS",N52="PtR",N52="Pt"),P52,IF(AND(N52="C",K52&gt;0),K52+18*MAX(I52,J52)*0.001-0.06,IF(AND(N52="2C",K52&gt;0),K52+36*MAX(I52,J52)*0.001-0.06,IF(AND(N52="Cd",L52&gt;0,M52&gt;0),2*(L52+M52+10.25*MAX(I52,J52)*0.001-0.12),IF(AND(N52="Ep",M52&gt;0),M52+22*MAX(I52,J52)*0.001-0.06,IF(AND(N52="Et",M52&gt;0),2*(M52+12.25*MAX(I52,J52)*0.001-0.06),P52))))))</f>
        <v>4.4000000000000004</v>
      </c>
      <c r="P52" s="93">
        <f>IF(AND(N52="Sm",K52&gt;0),K52+2*(17*MAX(I52,J52)*0.001)-0.06,IF(AND(N52="PtS",M52&gt;0),M52+35*MAX(I52,J52)*0.001+60*MAX(I52,J52)*0.001-0.05,IF(AND(N52="PtR",M52&gt;0),M52+60*MAX(I52,J52)*0.001,IF(AND(N52="Pt",M52&gt;0),M52+15*MAX(I52,J52)*0.001,IF(OR(N52="C",N52="2C",N52="Cd",N52="Ep",N52="Et",N52="Sm",N52="PtS",N52="PtR",N52="Pt"),0,K52)))))</f>
        <v>4.4000000000000004</v>
      </c>
      <c r="Q52" s="53">
        <f>IF(I52=6,H52*O52,0)</f>
        <v>0</v>
      </c>
      <c r="R52" s="53">
        <f>IF(I52=8,H52*O52,0)</f>
        <v>0</v>
      </c>
      <c r="S52" s="53">
        <f>IF(I52=10,H52*O52,0)</f>
        <v>0</v>
      </c>
      <c r="T52" s="54">
        <f>IF(J52 =6,H52*O52,0)</f>
        <v>0</v>
      </c>
      <c r="U52" s="54">
        <f>IF(J52 =8,H52*O52,0)</f>
        <v>0</v>
      </c>
      <c r="V52" s="54">
        <f>IF(J52 =10,H52*O52,0)</f>
        <v>13.200000000000001</v>
      </c>
      <c r="W52" s="54">
        <f>IF(J52 =12,H52*O52,0)</f>
        <v>0</v>
      </c>
      <c r="X52" s="54">
        <f>IF(J52 =14,H52*O52,0)</f>
        <v>0</v>
      </c>
      <c r="Y52" s="54">
        <f>IF(J52 =16,H52*O52,0)</f>
        <v>0</v>
      </c>
      <c r="Z52" s="54">
        <f>IF(J52 =20,H52*O52,0)</f>
        <v>0</v>
      </c>
      <c r="AA52" s="70">
        <f>IF(J52 =25,H52*O52,0)</f>
        <v>0</v>
      </c>
      <c r="AB52" s="74"/>
    </row>
    <row r="53" spans="1:28">
      <c r="A53" s="44"/>
      <c r="B53" s="55"/>
      <c r="C53" s="46">
        <v>25</v>
      </c>
      <c r="D53" s="46"/>
      <c r="E53" s="47">
        <v>1</v>
      </c>
      <c r="F53" s="48"/>
      <c r="G53" s="49">
        <v>3</v>
      </c>
      <c r="H53" s="49">
        <f t="shared" si="40"/>
        <v>3</v>
      </c>
      <c r="I53" s="49"/>
      <c r="J53" s="49">
        <v>14</v>
      </c>
      <c r="K53" s="94">
        <v>5.25</v>
      </c>
      <c r="L53" s="50"/>
      <c r="M53" s="50"/>
      <c r="N53" s="48" t="s">
        <v>72</v>
      </c>
      <c r="O53" s="51">
        <f t="shared" si="27"/>
        <v>5.25</v>
      </c>
      <c r="P53" s="93">
        <f t="shared" si="28"/>
        <v>5.25</v>
      </c>
      <c r="Q53" s="53">
        <f t="shared" si="29"/>
        <v>0</v>
      </c>
      <c r="R53" s="53">
        <f t="shared" si="30"/>
        <v>0</v>
      </c>
      <c r="S53" s="53">
        <f t="shared" si="31"/>
        <v>0</v>
      </c>
      <c r="T53" s="54">
        <f t="shared" si="32"/>
        <v>0</v>
      </c>
      <c r="U53" s="54">
        <f t="shared" si="33"/>
        <v>0</v>
      </c>
      <c r="V53" s="54">
        <f t="shared" si="34"/>
        <v>0</v>
      </c>
      <c r="W53" s="54">
        <f t="shared" si="35"/>
        <v>0</v>
      </c>
      <c r="X53" s="54">
        <f t="shared" si="36"/>
        <v>15.75</v>
      </c>
      <c r="Y53" s="54">
        <f t="shared" si="37"/>
        <v>0</v>
      </c>
      <c r="Z53" s="54">
        <f t="shared" si="38"/>
        <v>0</v>
      </c>
      <c r="AA53" s="70">
        <f t="shared" si="39"/>
        <v>0</v>
      </c>
      <c r="AB53" s="74"/>
    </row>
    <row r="54" spans="1:28">
      <c r="A54" s="44"/>
      <c r="B54" s="55"/>
      <c r="C54" s="46">
        <v>26</v>
      </c>
      <c r="D54" s="46"/>
      <c r="E54" s="47">
        <v>1</v>
      </c>
      <c r="F54" s="48"/>
      <c r="G54" s="49">
        <v>3</v>
      </c>
      <c r="H54" s="49">
        <f t="shared" si="40"/>
        <v>3</v>
      </c>
      <c r="I54" s="49"/>
      <c r="J54" s="49">
        <v>12</v>
      </c>
      <c r="K54" s="94">
        <v>4.45</v>
      </c>
      <c r="L54" s="50"/>
      <c r="M54" s="50"/>
      <c r="N54" s="48" t="s">
        <v>72</v>
      </c>
      <c r="O54" s="51">
        <f t="shared" si="27"/>
        <v>4.45</v>
      </c>
      <c r="P54" s="93">
        <f t="shared" si="28"/>
        <v>4.45</v>
      </c>
      <c r="Q54" s="53">
        <f t="shared" si="29"/>
        <v>0</v>
      </c>
      <c r="R54" s="53">
        <f t="shared" si="30"/>
        <v>0</v>
      </c>
      <c r="S54" s="53">
        <f t="shared" si="31"/>
        <v>0</v>
      </c>
      <c r="T54" s="54">
        <f t="shared" si="32"/>
        <v>0</v>
      </c>
      <c r="U54" s="54">
        <f t="shared" si="33"/>
        <v>0</v>
      </c>
      <c r="V54" s="54">
        <f t="shared" si="34"/>
        <v>0</v>
      </c>
      <c r="W54" s="54">
        <f t="shared" si="35"/>
        <v>13.350000000000001</v>
      </c>
      <c r="X54" s="54">
        <f t="shared" si="36"/>
        <v>0</v>
      </c>
      <c r="Y54" s="54">
        <f t="shared" si="37"/>
        <v>0</v>
      </c>
      <c r="Z54" s="54">
        <f t="shared" si="38"/>
        <v>0</v>
      </c>
      <c r="AA54" s="70">
        <f t="shared" si="39"/>
        <v>0</v>
      </c>
      <c r="AB54" s="74"/>
    </row>
    <row r="55" spans="1:28">
      <c r="A55" s="44"/>
      <c r="B55" s="55"/>
      <c r="C55" s="46">
        <v>27</v>
      </c>
      <c r="D55" s="46"/>
      <c r="E55" s="47">
        <v>1</v>
      </c>
      <c r="F55" s="48"/>
      <c r="G55" s="49">
        <v>3</v>
      </c>
      <c r="H55" s="49">
        <f t="shared" si="40"/>
        <v>3</v>
      </c>
      <c r="I55" s="49"/>
      <c r="J55" s="49">
        <v>12</v>
      </c>
      <c r="K55" s="94">
        <v>5.6</v>
      </c>
      <c r="L55" s="50"/>
      <c r="M55" s="50"/>
      <c r="N55" s="48" t="s">
        <v>72</v>
      </c>
      <c r="O55" s="51">
        <f>IF(OR(N55="Sm",N55="PtS",N55="PtR",N55="Pt"),P55,IF(AND(N55="C",K55&gt;0),K55+18*MAX(I55,J55)*0.001-0.06,IF(AND(N55="2C",K55&gt;0),K55+36*MAX(I55,J55)*0.001-0.06,IF(AND(N55="Cd",L55&gt;0,M55&gt;0),2*(L55+M55+10.25*MAX(I55,J55)*0.001-0.12),IF(AND(N55="Ep",M55&gt;0),M55+22*MAX(I55,J55)*0.001-0.06,IF(AND(N55="Et",M55&gt;0),2*(M55+12.25*MAX(I55,J55)*0.001-0.06),P55))))))</f>
        <v>5.6</v>
      </c>
      <c r="P55" s="93">
        <f t="shared" si="28"/>
        <v>5.6</v>
      </c>
      <c r="Q55" s="53">
        <f t="shared" si="29"/>
        <v>0</v>
      </c>
      <c r="R55" s="53">
        <f t="shared" si="30"/>
        <v>0</v>
      </c>
      <c r="S55" s="53">
        <f t="shared" si="31"/>
        <v>0</v>
      </c>
      <c r="T55" s="54">
        <f t="shared" si="32"/>
        <v>0</v>
      </c>
      <c r="U55" s="54">
        <f t="shared" si="33"/>
        <v>0</v>
      </c>
      <c r="V55" s="54">
        <f t="shared" si="34"/>
        <v>0</v>
      </c>
      <c r="W55" s="54">
        <f t="shared" si="35"/>
        <v>16.799999999999997</v>
      </c>
      <c r="X55" s="54">
        <f t="shared" si="36"/>
        <v>0</v>
      </c>
      <c r="Y55" s="54">
        <f t="shared" si="37"/>
        <v>0</v>
      </c>
      <c r="Z55" s="54">
        <f t="shared" si="38"/>
        <v>0</v>
      </c>
      <c r="AA55" s="70">
        <f t="shared" si="39"/>
        <v>0</v>
      </c>
      <c r="AB55" s="74"/>
    </row>
    <row r="56" spans="1:28" ht="15.75">
      <c r="A56" s="140" t="s">
        <v>12</v>
      </c>
      <c r="B56" s="141" t="s">
        <v>97</v>
      </c>
      <c r="C56" s="141"/>
      <c r="D56" s="142"/>
      <c r="E56" s="47"/>
      <c r="F56" s="48"/>
      <c r="G56" s="49"/>
      <c r="H56" s="49"/>
      <c r="I56" s="49"/>
      <c r="J56" s="49"/>
      <c r="K56" s="94"/>
      <c r="L56" s="50"/>
      <c r="M56" s="50"/>
      <c r="N56" s="48"/>
      <c r="O56" s="51">
        <f t="shared" ref="O56:O92" si="41">IF(OR(N56="Sm",N56="PtS",N56="PtR",N56="Pt"),P56,IF(AND(N56="C",K56&gt;0),K56+18*MAX(I56,J56)*0.001-0.06,IF(AND(N56="2C",K56&gt;0),K56+36*MAX(I56,J56)*0.001-0.06,IF(AND(N56="Cd",L56&gt;0,M56&gt;0),2*(L56+M56+10.25*MAX(I56,J56)*0.001-0.12),IF(AND(N56="Ep",M56&gt;0),M56+22*MAX(I56,J56)*0.001-0.06,IF(AND(N56="Et",M56&gt;0),2*(M56+12.25*MAX(I56,J56)*0.001-0.06),P56))))))</f>
        <v>0</v>
      </c>
      <c r="P56" s="93">
        <f t="shared" ref="P56:P92" si="42">IF(AND(N56="Sm",K56&gt;0),K56+2*(17*MAX(I56,J56)*0.001)-0.06,IF(AND(N56="PtS",M56&gt;0),M56+35*MAX(I56,J56)*0.001+60*MAX(I56,J56)*0.001-0.05,IF(AND(N56="PtR",M56&gt;0),M56+60*MAX(I56,J56)*0.001,IF(AND(N56="Pt",M56&gt;0),M56+15*MAX(I56,J56)*0.001,IF(OR(N56="C",N56="2C",N56="Cd",N56="Ep",N56="Et",N56="Sm",N56="PtS",N56="PtR",N56="Pt"),0,K56)))))</f>
        <v>0</v>
      </c>
      <c r="Q56" s="53">
        <f t="shared" ref="Q56:Q92" si="43">IF(I56=6,H56*O56,0)</f>
        <v>0</v>
      </c>
      <c r="R56" s="53">
        <f t="shared" ref="R56:R92" si="44">IF(I56=8,H56*O56,0)</f>
        <v>0</v>
      </c>
      <c r="S56" s="53">
        <f t="shared" ref="S56:S92" si="45">IF(I56=10,H56*O56,0)</f>
        <v>0</v>
      </c>
      <c r="T56" s="54">
        <f t="shared" ref="T56:T92" si="46">IF(J56 =6,H56*O56,0)</f>
        <v>0</v>
      </c>
      <c r="U56" s="54">
        <f t="shared" ref="U56:U92" si="47">IF(J56 =8,H56*O56,0)</f>
        <v>0</v>
      </c>
      <c r="V56" s="54">
        <f t="shared" ref="V56:V92" si="48">IF(J56 =10,H56*O56,0)</f>
        <v>0</v>
      </c>
      <c r="W56" s="54">
        <f t="shared" ref="W56:W92" si="49">IF(J56 =12,H56*O56,0)</f>
        <v>0</v>
      </c>
      <c r="X56" s="54">
        <f t="shared" ref="X56:X92" si="50">IF(J56 =14,H56*O56,0)</f>
        <v>0</v>
      </c>
      <c r="Y56" s="54">
        <f t="shared" ref="Y56:Y92" si="51">IF(J56 =16,H56*O56,0)</f>
        <v>0</v>
      </c>
      <c r="Z56" s="54">
        <f t="shared" ref="Z56:Z92" si="52">IF(J56 =20,H56*O56,0)</f>
        <v>0</v>
      </c>
      <c r="AA56" s="54">
        <f t="shared" ref="AA56:AA92" si="53">IF(J56 =25,H56*O56,0)</f>
        <v>0</v>
      </c>
    </row>
    <row r="57" spans="1:28">
      <c r="A57" s="44"/>
      <c r="B57" s="72"/>
      <c r="C57" s="46">
        <v>28</v>
      </c>
      <c r="D57" s="46"/>
      <c r="E57" s="47">
        <v>1</v>
      </c>
      <c r="F57" s="48"/>
      <c r="G57" s="49">
        <v>44</v>
      </c>
      <c r="H57" s="49">
        <f t="shared" ref="H57:H62" si="54">PRODUCT(E57,G57)</f>
        <v>44</v>
      </c>
      <c r="I57" s="49"/>
      <c r="J57" s="49">
        <v>6</v>
      </c>
      <c r="K57" s="94">
        <v>1.22</v>
      </c>
      <c r="L57" s="50"/>
      <c r="M57" s="50"/>
      <c r="N57" s="48" t="s">
        <v>72</v>
      </c>
      <c r="O57" s="51">
        <f t="shared" si="41"/>
        <v>1.22</v>
      </c>
      <c r="P57" s="93">
        <f t="shared" si="42"/>
        <v>1.22</v>
      </c>
      <c r="Q57" s="53">
        <f t="shared" si="43"/>
        <v>0</v>
      </c>
      <c r="R57" s="53">
        <f t="shared" si="44"/>
        <v>0</v>
      </c>
      <c r="S57" s="53">
        <f t="shared" si="45"/>
        <v>0</v>
      </c>
      <c r="T57" s="54">
        <f t="shared" si="46"/>
        <v>53.68</v>
      </c>
      <c r="U57" s="54">
        <f t="shared" si="47"/>
        <v>0</v>
      </c>
      <c r="V57" s="54">
        <f t="shared" si="48"/>
        <v>0</v>
      </c>
      <c r="W57" s="54">
        <f t="shared" si="49"/>
        <v>0</v>
      </c>
      <c r="X57" s="54">
        <f t="shared" si="50"/>
        <v>0</v>
      </c>
      <c r="Y57" s="54">
        <f t="shared" si="51"/>
        <v>0</v>
      </c>
      <c r="Z57" s="54">
        <f t="shared" si="52"/>
        <v>0</v>
      </c>
      <c r="AA57" s="70">
        <f t="shared" si="53"/>
        <v>0</v>
      </c>
      <c r="AB57" s="74"/>
    </row>
    <row r="58" spans="1:28">
      <c r="A58" s="44"/>
      <c r="B58" s="55"/>
      <c r="C58" s="46">
        <v>29</v>
      </c>
      <c r="D58" s="46"/>
      <c r="E58" s="47">
        <v>1</v>
      </c>
      <c r="F58" s="48"/>
      <c r="G58" s="49">
        <v>3</v>
      </c>
      <c r="H58" s="49">
        <f t="shared" si="54"/>
        <v>3</v>
      </c>
      <c r="I58" s="49"/>
      <c r="J58" s="49">
        <v>10</v>
      </c>
      <c r="K58" s="94">
        <v>4.55</v>
      </c>
      <c r="L58" s="50"/>
      <c r="M58" s="50"/>
      <c r="N58" s="48" t="s">
        <v>72</v>
      </c>
      <c r="O58" s="51">
        <f t="shared" si="41"/>
        <v>4.55</v>
      </c>
      <c r="P58" s="93">
        <f t="shared" si="42"/>
        <v>4.55</v>
      </c>
      <c r="Q58" s="53">
        <f t="shared" si="43"/>
        <v>0</v>
      </c>
      <c r="R58" s="53">
        <f t="shared" si="44"/>
        <v>0</v>
      </c>
      <c r="S58" s="53">
        <f t="shared" si="45"/>
        <v>0</v>
      </c>
      <c r="T58" s="54">
        <f t="shared" si="46"/>
        <v>0</v>
      </c>
      <c r="U58" s="54">
        <f t="shared" si="47"/>
        <v>0</v>
      </c>
      <c r="V58" s="54">
        <f t="shared" si="48"/>
        <v>13.649999999999999</v>
      </c>
      <c r="W58" s="54">
        <f t="shared" si="49"/>
        <v>0</v>
      </c>
      <c r="X58" s="54">
        <f t="shared" si="50"/>
        <v>0</v>
      </c>
      <c r="Y58" s="54">
        <f t="shared" si="51"/>
        <v>0</v>
      </c>
      <c r="Z58" s="54">
        <f t="shared" si="52"/>
        <v>0</v>
      </c>
      <c r="AA58" s="70">
        <f t="shared" si="53"/>
        <v>0</v>
      </c>
      <c r="AB58" s="74"/>
    </row>
    <row r="59" spans="1:28">
      <c r="A59" s="44"/>
      <c r="B59" s="55"/>
      <c r="C59" s="46">
        <v>30</v>
      </c>
      <c r="D59" s="46"/>
      <c r="E59" s="47">
        <v>1</v>
      </c>
      <c r="F59" s="48"/>
      <c r="G59" s="49">
        <v>3</v>
      </c>
      <c r="H59" s="49">
        <f t="shared" si="54"/>
        <v>3</v>
      </c>
      <c r="I59" s="49"/>
      <c r="J59" s="49">
        <v>12</v>
      </c>
      <c r="K59" s="94">
        <v>3</v>
      </c>
      <c r="L59" s="50"/>
      <c r="M59" s="50"/>
      <c r="N59" s="48" t="s">
        <v>72</v>
      </c>
      <c r="O59" s="51">
        <f t="shared" si="41"/>
        <v>3</v>
      </c>
      <c r="P59" s="93">
        <f t="shared" si="42"/>
        <v>3</v>
      </c>
      <c r="Q59" s="53">
        <f t="shared" si="43"/>
        <v>0</v>
      </c>
      <c r="R59" s="53">
        <f t="shared" si="44"/>
        <v>0</v>
      </c>
      <c r="S59" s="53">
        <f t="shared" si="45"/>
        <v>0</v>
      </c>
      <c r="T59" s="54">
        <f t="shared" si="46"/>
        <v>0</v>
      </c>
      <c r="U59" s="54">
        <f t="shared" si="47"/>
        <v>0</v>
      </c>
      <c r="V59" s="54">
        <f t="shared" si="48"/>
        <v>0</v>
      </c>
      <c r="W59" s="54">
        <f t="shared" si="49"/>
        <v>9</v>
      </c>
      <c r="X59" s="54">
        <f t="shared" si="50"/>
        <v>0</v>
      </c>
      <c r="Y59" s="54">
        <f t="shared" si="51"/>
        <v>0</v>
      </c>
      <c r="Z59" s="54">
        <f t="shared" si="52"/>
        <v>0</v>
      </c>
      <c r="AA59" s="70">
        <f t="shared" si="53"/>
        <v>0</v>
      </c>
      <c r="AB59" s="74"/>
    </row>
    <row r="60" spans="1:28">
      <c r="A60" s="44"/>
      <c r="B60" s="55"/>
      <c r="C60" s="46">
        <v>31</v>
      </c>
      <c r="D60" s="46"/>
      <c r="E60" s="47">
        <v>1</v>
      </c>
      <c r="F60" s="48"/>
      <c r="G60" s="49">
        <v>3</v>
      </c>
      <c r="H60" s="49">
        <f t="shared" si="54"/>
        <v>3</v>
      </c>
      <c r="I60" s="49"/>
      <c r="J60" s="49">
        <v>14</v>
      </c>
      <c r="K60" s="94">
        <v>5.45</v>
      </c>
      <c r="L60" s="50"/>
      <c r="M60" s="50"/>
      <c r="N60" s="48" t="s">
        <v>72</v>
      </c>
      <c r="O60" s="51">
        <f t="shared" si="41"/>
        <v>5.45</v>
      </c>
      <c r="P60" s="93">
        <f t="shared" si="42"/>
        <v>5.45</v>
      </c>
      <c r="Q60" s="53">
        <f t="shared" si="43"/>
        <v>0</v>
      </c>
      <c r="R60" s="53">
        <f t="shared" si="44"/>
        <v>0</v>
      </c>
      <c r="S60" s="53">
        <f t="shared" si="45"/>
        <v>0</v>
      </c>
      <c r="T60" s="54">
        <f t="shared" si="46"/>
        <v>0</v>
      </c>
      <c r="U60" s="54">
        <f t="shared" si="47"/>
        <v>0</v>
      </c>
      <c r="V60" s="54">
        <f t="shared" si="48"/>
        <v>0</v>
      </c>
      <c r="W60" s="54">
        <f t="shared" si="49"/>
        <v>0</v>
      </c>
      <c r="X60" s="54">
        <f t="shared" si="50"/>
        <v>16.350000000000001</v>
      </c>
      <c r="Y60" s="54">
        <f t="shared" si="51"/>
        <v>0</v>
      </c>
      <c r="Z60" s="54">
        <f t="shared" si="52"/>
        <v>0</v>
      </c>
      <c r="AA60" s="70">
        <f t="shared" si="53"/>
        <v>0</v>
      </c>
      <c r="AB60" s="74"/>
    </row>
    <row r="61" spans="1:28">
      <c r="A61" s="44"/>
      <c r="B61" s="55"/>
      <c r="C61" s="46">
        <v>32</v>
      </c>
      <c r="D61" s="46"/>
      <c r="E61" s="47">
        <v>1</v>
      </c>
      <c r="F61" s="48"/>
      <c r="G61" s="49">
        <v>3</v>
      </c>
      <c r="H61" s="49">
        <f t="shared" si="54"/>
        <v>3</v>
      </c>
      <c r="I61" s="49"/>
      <c r="J61" s="49">
        <v>12</v>
      </c>
      <c r="K61" s="94">
        <v>3.35</v>
      </c>
      <c r="L61" s="50"/>
      <c r="M61" s="50"/>
      <c r="N61" s="48" t="s">
        <v>72</v>
      </c>
      <c r="O61" s="51">
        <f t="shared" si="41"/>
        <v>3.35</v>
      </c>
      <c r="P61" s="93">
        <f t="shared" si="42"/>
        <v>3.35</v>
      </c>
      <c r="Q61" s="53">
        <f t="shared" si="43"/>
        <v>0</v>
      </c>
      <c r="R61" s="53">
        <f t="shared" si="44"/>
        <v>0</v>
      </c>
      <c r="S61" s="53">
        <f t="shared" si="45"/>
        <v>0</v>
      </c>
      <c r="T61" s="54">
        <f t="shared" si="46"/>
        <v>0</v>
      </c>
      <c r="U61" s="54">
        <f t="shared" si="47"/>
        <v>0</v>
      </c>
      <c r="V61" s="54">
        <f t="shared" si="48"/>
        <v>0</v>
      </c>
      <c r="W61" s="54">
        <f t="shared" si="49"/>
        <v>10.050000000000001</v>
      </c>
      <c r="X61" s="54">
        <f t="shared" si="50"/>
        <v>0</v>
      </c>
      <c r="Y61" s="54">
        <f t="shared" si="51"/>
        <v>0</v>
      </c>
      <c r="Z61" s="54">
        <f t="shared" si="52"/>
        <v>0</v>
      </c>
      <c r="AA61" s="70">
        <f t="shared" si="53"/>
        <v>0</v>
      </c>
      <c r="AB61" s="74"/>
    </row>
    <row r="62" spans="1:28">
      <c r="A62" s="44"/>
      <c r="B62" s="55"/>
      <c r="C62" s="46">
        <v>33</v>
      </c>
      <c r="D62" s="46"/>
      <c r="E62" s="47">
        <v>1</v>
      </c>
      <c r="F62" s="48"/>
      <c r="G62" s="49">
        <v>44</v>
      </c>
      <c r="H62" s="49">
        <f t="shared" si="54"/>
        <v>44</v>
      </c>
      <c r="I62" s="49"/>
      <c r="J62" s="49">
        <v>6</v>
      </c>
      <c r="K62" s="94">
        <v>0.81</v>
      </c>
      <c r="L62" s="50"/>
      <c r="M62" s="50"/>
      <c r="N62" s="48" t="s">
        <v>72</v>
      </c>
      <c r="O62" s="51">
        <f t="shared" si="41"/>
        <v>0.81</v>
      </c>
      <c r="P62" s="93">
        <f t="shared" si="42"/>
        <v>0.81</v>
      </c>
      <c r="Q62" s="53">
        <f t="shared" si="43"/>
        <v>0</v>
      </c>
      <c r="R62" s="53">
        <f t="shared" si="44"/>
        <v>0</v>
      </c>
      <c r="S62" s="53">
        <f t="shared" si="45"/>
        <v>0</v>
      </c>
      <c r="T62" s="54">
        <f t="shared" si="46"/>
        <v>35.64</v>
      </c>
      <c r="U62" s="54">
        <f t="shared" si="47"/>
        <v>0</v>
      </c>
      <c r="V62" s="54">
        <f t="shared" si="48"/>
        <v>0</v>
      </c>
      <c r="W62" s="54">
        <f t="shared" si="49"/>
        <v>0</v>
      </c>
      <c r="X62" s="54">
        <f t="shared" si="50"/>
        <v>0</v>
      </c>
      <c r="Y62" s="54">
        <f t="shared" si="51"/>
        <v>0</v>
      </c>
      <c r="Z62" s="54">
        <f t="shared" si="52"/>
        <v>0</v>
      </c>
      <c r="AA62" s="70">
        <f t="shared" si="53"/>
        <v>0</v>
      </c>
      <c r="AB62" s="74"/>
    </row>
    <row r="63" spans="1:28" ht="15.75">
      <c r="A63" s="140" t="s">
        <v>13</v>
      </c>
      <c r="B63" s="141" t="s">
        <v>97</v>
      </c>
      <c r="C63" s="141"/>
      <c r="D63" s="142"/>
      <c r="E63" s="47"/>
      <c r="F63" s="48"/>
      <c r="G63" s="49"/>
      <c r="H63" s="49"/>
      <c r="I63" s="49"/>
      <c r="J63" s="49"/>
      <c r="K63" s="94"/>
      <c r="L63" s="50"/>
      <c r="M63" s="50"/>
      <c r="N63" s="48"/>
      <c r="O63" s="51">
        <f t="shared" si="41"/>
        <v>0</v>
      </c>
      <c r="P63" s="93">
        <f t="shared" si="42"/>
        <v>0</v>
      </c>
      <c r="Q63" s="53">
        <f t="shared" si="43"/>
        <v>0</v>
      </c>
      <c r="R63" s="53">
        <f t="shared" si="44"/>
        <v>0</v>
      </c>
      <c r="S63" s="53">
        <f t="shared" si="45"/>
        <v>0</v>
      </c>
      <c r="T63" s="54">
        <f t="shared" si="46"/>
        <v>0</v>
      </c>
      <c r="U63" s="54">
        <f t="shared" si="47"/>
        <v>0</v>
      </c>
      <c r="V63" s="54">
        <f t="shared" si="48"/>
        <v>0</v>
      </c>
      <c r="W63" s="54">
        <f t="shared" si="49"/>
        <v>0</v>
      </c>
      <c r="X63" s="54">
        <f t="shared" si="50"/>
        <v>0</v>
      </c>
      <c r="Y63" s="54">
        <f t="shared" si="51"/>
        <v>0</v>
      </c>
      <c r="Z63" s="54">
        <f t="shared" si="52"/>
        <v>0</v>
      </c>
      <c r="AA63" s="54">
        <f t="shared" si="53"/>
        <v>0</v>
      </c>
    </row>
    <row r="64" spans="1:28">
      <c r="A64" s="44"/>
      <c r="B64" s="72"/>
      <c r="C64" s="46">
        <v>1</v>
      </c>
      <c r="D64" s="46"/>
      <c r="E64" s="47">
        <v>1</v>
      </c>
      <c r="F64" s="48"/>
      <c r="G64" s="49">
        <v>3</v>
      </c>
      <c r="H64" s="49">
        <f t="shared" ref="H64:H69" si="55">PRODUCT(E64,G64)</f>
        <v>3</v>
      </c>
      <c r="I64" s="49"/>
      <c r="J64" s="49">
        <v>12</v>
      </c>
      <c r="K64" s="94">
        <v>4.72</v>
      </c>
      <c r="L64" s="50"/>
      <c r="M64" s="50"/>
      <c r="N64" s="48" t="s">
        <v>72</v>
      </c>
      <c r="O64" s="51">
        <f t="shared" si="41"/>
        <v>4.72</v>
      </c>
      <c r="P64" s="93">
        <f t="shared" si="42"/>
        <v>4.72</v>
      </c>
      <c r="Q64" s="53">
        <f t="shared" si="43"/>
        <v>0</v>
      </c>
      <c r="R64" s="53">
        <f t="shared" si="44"/>
        <v>0</v>
      </c>
      <c r="S64" s="53">
        <f t="shared" si="45"/>
        <v>0</v>
      </c>
      <c r="T64" s="54">
        <f t="shared" si="46"/>
        <v>0</v>
      </c>
      <c r="U64" s="54">
        <f t="shared" si="47"/>
        <v>0</v>
      </c>
      <c r="V64" s="54">
        <f t="shared" si="48"/>
        <v>0</v>
      </c>
      <c r="W64" s="54">
        <f t="shared" si="49"/>
        <v>14.16</v>
      </c>
      <c r="X64" s="54">
        <f t="shared" si="50"/>
        <v>0</v>
      </c>
      <c r="Y64" s="54">
        <f t="shared" si="51"/>
        <v>0</v>
      </c>
      <c r="Z64" s="54">
        <f t="shared" si="52"/>
        <v>0</v>
      </c>
      <c r="AA64" s="70">
        <f t="shared" si="53"/>
        <v>0</v>
      </c>
      <c r="AB64" s="74"/>
    </row>
    <row r="65" spans="1:28">
      <c r="A65" s="44"/>
      <c r="B65" s="55"/>
      <c r="C65" s="46">
        <v>2</v>
      </c>
      <c r="D65" s="46"/>
      <c r="E65" s="47">
        <v>1</v>
      </c>
      <c r="F65" s="48"/>
      <c r="G65" s="49">
        <v>3</v>
      </c>
      <c r="H65" s="49">
        <f t="shared" si="55"/>
        <v>3</v>
      </c>
      <c r="I65" s="49"/>
      <c r="J65" s="49">
        <v>16</v>
      </c>
      <c r="K65" s="94">
        <v>4.87</v>
      </c>
      <c r="L65" s="50"/>
      <c r="M65" s="50"/>
      <c r="N65" s="48" t="s">
        <v>72</v>
      </c>
      <c r="O65" s="51">
        <f t="shared" si="41"/>
        <v>4.87</v>
      </c>
      <c r="P65" s="93">
        <f t="shared" si="42"/>
        <v>4.87</v>
      </c>
      <c r="Q65" s="53">
        <f t="shared" si="43"/>
        <v>0</v>
      </c>
      <c r="R65" s="53">
        <f t="shared" si="44"/>
        <v>0</v>
      </c>
      <c r="S65" s="53">
        <f t="shared" si="45"/>
        <v>0</v>
      </c>
      <c r="T65" s="54">
        <f t="shared" si="46"/>
        <v>0</v>
      </c>
      <c r="U65" s="54">
        <f t="shared" si="47"/>
        <v>0</v>
      </c>
      <c r="V65" s="54">
        <f t="shared" si="48"/>
        <v>0</v>
      </c>
      <c r="W65" s="54">
        <f t="shared" si="49"/>
        <v>0</v>
      </c>
      <c r="X65" s="54">
        <f t="shared" si="50"/>
        <v>0</v>
      </c>
      <c r="Y65" s="54">
        <f t="shared" si="51"/>
        <v>14.61</v>
      </c>
      <c r="Z65" s="54">
        <f t="shared" si="52"/>
        <v>0</v>
      </c>
      <c r="AA65" s="70">
        <f t="shared" si="53"/>
        <v>0</v>
      </c>
      <c r="AB65" s="74"/>
    </row>
    <row r="66" spans="1:28">
      <c r="A66" s="44"/>
      <c r="B66" s="55"/>
      <c r="C66" s="46">
        <v>3</v>
      </c>
      <c r="D66" s="46"/>
      <c r="E66" s="47">
        <v>1</v>
      </c>
      <c r="F66" s="48"/>
      <c r="G66" s="49">
        <v>3</v>
      </c>
      <c r="H66" s="49">
        <f t="shared" si="55"/>
        <v>3</v>
      </c>
      <c r="I66" s="49"/>
      <c r="J66" s="49">
        <v>16</v>
      </c>
      <c r="K66" s="94">
        <v>4.7699999999999996</v>
      </c>
      <c r="L66" s="50"/>
      <c r="M66" s="50"/>
      <c r="N66" s="48" t="s">
        <v>72</v>
      </c>
      <c r="O66" s="51">
        <f t="shared" si="41"/>
        <v>4.7699999999999996</v>
      </c>
      <c r="P66" s="93">
        <f t="shared" si="42"/>
        <v>4.7699999999999996</v>
      </c>
      <c r="Q66" s="53">
        <f t="shared" si="43"/>
        <v>0</v>
      </c>
      <c r="R66" s="53">
        <f t="shared" si="44"/>
        <v>0</v>
      </c>
      <c r="S66" s="53">
        <f t="shared" si="45"/>
        <v>0</v>
      </c>
      <c r="T66" s="54">
        <f t="shared" si="46"/>
        <v>0</v>
      </c>
      <c r="U66" s="54">
        <f t="shared" si="47"/>
        <v>0</v>
      </c>
      <c r="V66" s="54">
        <f t="shared" si="48"/>
        <v>0</v>
      </c>
      <c r="W66" s="54">
        <f t="shared" si="49"/>
        <v>0</v>
      </c>
      <c r="X66" s="54">
        <f t="shared" si="50"/>
        <v>0</v>
      </c>
      <c r="Y66" s="54">
        <f t="shared" si="51"/>
        <v>14.309999999999999</v>
      </c>
      <c r="Z66" s="54">
        <f t="shared" si="52"/>
        <v>0</v>
      </c>
      <c r="AA66" s="70">
        <f t="shared" si="53"/>
        <v>0</v>
      </c>
      <c r="AB66" s="74"/>
    </row>
    <row r="67" spans="1:28">
      <c r="A67" s="44"/>
      <c r="B67" s="55"/>
      <c r="C67" s="46">
        <v>4</v>
      </c>
      <c r="D67" s="46"/>
      <c r="E67" s="47">
        <v>1</v>
      </c>
      <c r="F67" s="48"/>
      <c r="G67" s="49">
        <v>3</v>
      </c>
      <c r="H67" s="49">
        <f t="shared" si="55"/>
        <v>3</v>
      </c>
      <c r="I67" s="49"/>
      <c r="J67" s="49">
        <v>16</v>
      </c>
      <c r="K67" s="94">
        <v>3.2</v>
      </c>
      <c r="L67" s="50"/>
      <c r="M67" s="50"/>
      <c r="N67" s="48" t="s">
        <v>72</v>
      </c>
      <c r="O67" s="51">
        <f t="shared" si="41"/>
        <v>3.2</v>
      </c>
      <c r="P67" s="93">
        <f t="shared" si="42"/>
        <v>3.2</v>
      </c>
      <c r="Q67" s="53">
        <f t="shared" si="43"/>
        <v>0</v>
      </c>
      <c r="R67" s="53">
        <f t="shared" si="44"/>
        <v>0</v>
      </c>
      <c r="S67" s="53">
        <f t="shared" si="45"/>
        <v>0</v>
      </c>
      <c r="T67" s="54">
        <f t="shared" si="46"/>
        <v>0</v>
      </c>
      <c r="U67" s="54">
        <f t="shared" si="47"/>
        <v>0</v>
      </c>
      <c r="V67" s="54">
        <f t="shared" si="48"/>
        <v>0</v>
      </c>
      <c r="W67" s="54">
        <f t="shared" si="49"/>
        <v>0</v>
      </c>
      <c r="X67" s="54">
        <f t="shared" si="50"/>
        <v>0</v>
      </c>
      <c r="Y67" s="54">
        <f t="shared" si="51"/>
        <v>9.6000000000000014</v>
      </c>
      <c r="Z67" s="54">
        <f t="shared" si="52"/>
        <v>0</v>
      </c>
      <c r="AA67" s="70">
        <f t="shared" si="53"/>
        <v>0</v>
      </c>
      <c r="AB67" s="74"/>
    </row>
    <row r="68" spans="1:28">
      <c r="A68" s="44"/>
      <c r="B68" s="55"/>
      <c r="C68" s="46">
        <v>5</v>
      </c>
      <c r="D68" s="46"/>
      <c r="E68" s="47">
        <v>1</v>
      </c>
      <c r="F68" s="48"/>
      <c r="G68" s="49">
        <v>35</v>
      </c>
      <c r="H68" s="49">
        <f t="shared" si="55"/>
        <v>35</v>
      </c>
      <c r="I68" s="49"/>
      <c r="J68" s="49">
        <v>6</v>
      </c>
      <c r="K68" s="94">
        <v>1.08</v>
      </c>
      <c r="L68" s="50"/>
      <c r="M68" s="50"/>
      <c r="N68" s="48" t="s">
        <v>72</v>
      </c>
      <c r="O68" s="51">
        <f t="shared" si="41"/>
        <v>1.08</v>
      </c>
      <c r="P68" s="93">
        <f t="shared" si="42"/>
        <v>1.08</v>
      </c>
      <c r="Q68" s="53">
        <f t="shared" si="43"/>
        <v>0</v>
      </c>
      <c r="R68" s="53">
        <f t="shared" si="44"/>
        <v>0</v>
      </c>
      <c r="S68" s="53">
        <f t="shared" si="45"/>
        <v>0</v>
      </c>
      <c r="T68" s="54">
        <f t="shared" si="46"/>
        <v>37.800000000000004</v>
      </c>
      <c r="U68" s="54">
        <f t="shared" si="47"/>
        <v>0</v>
      </c>
      <c r="V68" s="54">
        <f t="shared" si="48"/>
        <v>0</v>
      </c>
      <c r="W68" s="54">
        <f t="shared" si="49"/>
        <v>0</v>
      </c>
      <c r="X68" s="54">
        <f t="shared" si="50"/>
        <v>0</v>
      </c>
      <c r="Y68" s="54">
        <f t="shared" si="51"/>
        <v>0</v>
      </c>
      <c r="Z68" s="54">
        <f t="shared" si="52"/>
        <v>0</v>
      </c>
      <c r="AA68" s="70">
        <f t="shared" si="53"/>
        <v>0</v>
      </c>
      <c r="AB68" s="74"/>
    </row>
    <row r="69" spans="1:28">
      <c r="A69" s="44"/>
      <c r="B69" s="72"/>
      <c r="C69" s="46">
        <v>6</v>
      </c>
      <c r="D69" s="46"/>
      <c r="E69" s="47">
        <v>1</v>
      </c>
      <c r="F69" s="48"/>
      <c r="G69" s="49">
        <v>35</v>
      </c>
      <c r="H69" s="49">
        <f t="shared" si="55"/>
        <v>35</v>
      </c>
      <c r="I69" s="49"/>
      <c r="J69" s="49">
        <v>6</v>
      </c>
      <c r="K69" s="94">
        <v>0.81</v>
      </c>
      <c r="L69" s="50"/>
      <c r="M69" s="50"/>
      <c r="N69" s="48" t="s">
        <v>72</v>
      </c>
      <c r="O69" s="51">
        <f t="shared" si="41"/>
        <v>0.81</v>
      </c>
      <c r="P69" s="93">
        <f t="shared" si="42"/>
        <v>0.81</v>
      </c>
      <c r="Q69" s="53">
        <f t="shared" si="43"/>
        <v>0</v>
      </c>
      <c r="R69" s="53">
        <f t="shared" si="44"/>
        <v>0</v>
      </c>
      <c r="S69" s="53">
        <f t="shared" si="45"/>
        <v>0</v>
      </c>
      <c r="T69" s="54">
        <f t="shared" si="46"/>
        <v>28.35</v>
      </c>
      <c r="U69" s="54">
        <f t="shared" si="47"/>
        <v>0</v>
      </c>
      <c r="V69" s="54">
        <f t="shared" si="48"/>
        <v>0</v>
      </c>
      <c r="W69" s="54">
        <f t="shared" si="49"/>
        <v>0</v>
      </c>
      <c r="X69" s="54">
        <f t="shared" si="50"/>
        <v>0</v>
      </c>
      <c r="Y69" s="54">
        <f t="shared" si="51"/>
        <v>0</v>
      </c>
      <c r="Z69" s="54">
        <f t="shared" si="52"/>
        <v>0</v>
      </c>
      <c r="AA69" s="70">
        <f t="shared" si="53"/>
        <v>0</v>
      </c>
      <c r="AB69" s="74"/>
    </row>
    <row r="70" spans="1:28" ht="15.75">
      <c r="A70" s="140" t="s">
        <v>14</v>
      </c>
      <c r="B70" s="141" t="s">
        <v>97</v>
      </c>
      <c r="C70" s="141"/>
      <c r="D70" s="142"/>
      <c r="E70" s="47"/>
      <c r="F70" s="48"/>
      <c r="G70" s="49"/>
      <c r="H70" s="49"/>
      <c r="I70" s="49"/>
      <c r="J70" s="49"/>
      <c r="K70" s="94"/>
      <c r="L70" s="50"/>
      <c r="M70" s="50"/>
      <c r="N70" s="48"/>
      <c r="O70" s="51">
        <f t="shared" si="41"/>
        <v>0</v>
      </c>
      <c r="P70" s="93">
        <f t="shared" si="42"/>
        <v>0</v>
      </c>
      <c r="Q70" s="53">
        <f t="shared" si="43"/>
        <v>0</v>
      </c>
      <c r="R70" s="53">
        <f t="shared" si="44"/>
        <v>0</v>
      </c>
      <c r="S70" s="53">
        <f t="shared" si="45"/>
        <v>0</v>
      </c>
      <c r="T70" s="54">
        <f t="shared" si="46"/>
        <v>0</v>
      </c>
      <c r="U70" s="54">
        <f t="shared" si="47"/>
        <v>0</v>
      </c>
      <c r="V70" s="54">
        <f t="shared" si="48"/>
        <v>0</v>
      </c>
      <c r="W70" s="54">
        <f t="shared" si="49"/>
        <v>0</v>
      </c>
      <c r="X70" s="54">
        <f t="shared" si="50"/>
        <v>0</v>
      </c>
      <c r="Y70" s="54">
        <f t="shared" si="51"/>
        <v>0</v>
      </c>
      <c r="Z70" s="54">
        <f t="shared" si="52"/>
        <v>0</v>
      </c>
      <c r="AA70" s="54">
        <f t="shared" si="53"/>
        <v>0</v>
      </c>
    </row>
    <row r="71" spans="1:28">
      <c r="A71" s="44"/>
      <c r="B71" s="72"/>
      <c r="C71" s="46">
        <v>1</v>
      </c>
      <c r="D71" s="46"/>
      <c r="E71" s="47">
        <v>1</v>
      </c>
      <c r="F71" s="48"/>
      <c r="G71" s="49">
        <v>3</v>
      </c>
      <c r="H71" s="49">
        <f t="shared" ref="H71:H76" si="56">PRODUCT(E71,G71)</f>
        <v>3</v>
      </c>
      <c r="I71" s="49"/>
      <c r="J71" s="49">
        <v>12</v>
      </c>
      <c r="K71" s="94">
        <v>3.35</v>
      </c>
      <c r="L71" s="50"/>
      <c r="M71" s="50"/>
      <c r="N71" s="48" t="s">
        <v>72</v>
      </c>
      <c r="O71" s="51">
        <f t="shared" si="41"/>
        <v>3.35</v>
      </c>
      <c r="P71" s="93">
        <f t="shared" si="42"/>
        <v>3.35</v>
      </c>
      <c r="Q71" s="53">
        <f t="shared" si="43"/>
        <v>0</v>
      </c>
      <c r="R71" s="53">
        <f t="shared" si="44"/>
        <v>0</v>
      </c>
      <c r="S71" s="53">
        <f t="shared" si="45"/>
        <v>0</v>
      </c>
      <c r="T71" s="54">
        <f t="shared" si="46"/>
        <v>0</v>
      </c>
      <c r="U71" s="54">
        <f t="shared" si="47"/>
        <v>0</v>
      </c>
      <c r="V71" s="54">
        <f t="shared" si="48"/>
        <v>0</v>
      </c>
      <c r="W71" s="54">
        <f t="shared" si="49"/>
        <v>10.050000000000001</v>
      </c>
      <c r="X71" s="54">
        <f t="shared" si="50"/>
        <v>0</v>
      </c>
      <c r="Y71" s="54">
        <f t="shared" si="51"/>
        <v>0</v>
      </c>
      <c r="Z71" s="54">
        <f t="shared" si="52"/>
        <v>0</v>
      </c>
      <c r="AA71" s="70">
        <f t="shared" si="53"/>
        <v>0</v>
      </c>
      <c r="AB71" s="74"/>
    </row>
    <row r="72" spans="1:28">
      <c r="A72" s="44"/>
      <c r="B72" s="55"/>
      <c r="C72" s="46">
        <v>2</v>
      </c>
      <c r="D72" s="46"/>
      <c r="E72" s="47">
        <v>1</v>
      </c>
      <c r="F72" s="48"/>
      <c r="G72" s="49">
        <v>44</v>
      </c>
      <c r="H72" s="49">
        <f t="shared" si="56"/>
        <v>44</v>
      </c>
      <c r="I72" s="49"/>
      <c r="J72" s="49">
        <v>6</v>
      </c>
      <c r="K72" s="94">
        <v>0.91</v>
      </c>
      <c r="L72" s="50"/>
      <c r="M72" s="50"/>
      <c r="N72" s="48" t="s">
        <v>72</v>
      </c>
      <c r="O72" s="51">
        <f t="shared" si="41"/>
        <v>0.91</v>
      </c>
      <c r="P72" s="93">
        <f t="shared" si="42"/>
        <v>0.91</v>
      </c>
      <c r="Q72" s="53">
        <f t="shared" si="43"/>
        <v>0</v>
      </c>
      <c r="R72" s="53">
        <f t="shared" si="44"/>
        <v>0</v>
      </c>
      <c r="S72" s="53">
        <f t="shared" si="45"/>
        <v>0</v>
      </c>
      <c r="T72" s="54">
        <f t="shared" si="46"/>
        <v>40.04</v>
      </c>
      <c r="U72" s="54">
        <f t="shared" si="47"/>
        <v>0</v>
      </c>
      <c r="V72" s="54">
        <f t="shared" si="48"/>
        <v>0</v>
      </c>
      <c r="W72" s="54">
        <f t="shared" si="49"/>
        <v>0</v>
      </c>
      <c r="X72" s="54">
        <f t="shared" si="50"/>
        <v>0</v>
      </c>
      <c r="Y72" s="54">
        <f t="shared" si="51"/>
        <v>0</v>
      </c>
      <c r="Z72" s="54">
        <f t="shared" si="52"/>
        <v>0</v>
      </c>
      <c r="AA72" s="70">
        <f t="shared" si="53"/>
        <v>0</v>
      </c>
      <c r="AB72" s="74"/>
    </row>
    <row r="73" spans="1:28">
      <c r="A73" s="44"/>
      <c r="B73" s="72"/>
      <c r="C73" s="46">
        <v>3</v>
      </c>
      <c r="D73" s="46"/>
      <c r="E73" s="47">
        <v>1</v>
      </c>
      <c r="F73" s="48"/>
      <c r="G73" s="49">
        <v>44</v>
      </c>
      <c r="H73" s="49">
        <f t="shared" si="56"/>
        <v>44</v>
      </c>
      <c r="I73" s="49"/>
      <c r="J73" s="49">
        <v>6</v>
      </c>
      <c r="K73" s="94">
        <v>1.32</v>
      </c>
      <c r="L73" s="50"/>
      <c r="M73" s="50"/>
      <c r="N73" s="48" t="s">
        <v>72</v>
      </c>
      <c r="O73" s="51">
        <f t="shared" si="41"/>
        <v>1.32</v>
      </c>
      <c r="P73" s="93">
        <f t="shared" si="42"/>
        <v>1.32</v>
      </c>
      <c r="Q73" s="53">
        <f t="shared" si="43"/>
        <v>0</v>
      </c>
      <c r="R73" s="53">
        <f t="shared" si="44"/>
        <v>0</v>
      </c>
      <c r="S73" s="53">
        <f t="shared" si="45"/>
        <v>0</v>
      </c>
      <c r="T73" s="54">
        <f t="shared" si="46"/>
        <v>58.080000000000005</v>
      </c>
      <c r="U73" s="54">
        <f t="shared" si="47"/>
        <v>0</v>
      </c>
      <c r="V73" s="54">
        <f t="shared" si="48"/>
        <v>0</v>
      </c>
      <c r="W73" s="54">
        <f t="shared" si="49"/>
        <v>0</v>
      </c>
      <c r="X73" s="54">
        <f t="shared" si="50"/>
        <v>0</v>
      </c>
      <c r="Y73" s="54">
        <f t="shared" si="51"/>
        <v>0</v>
      </c>
      <c r="Z73" s="54">
        <f t="shared" si="52"/>
        <v>0</v>
      </c>
      <c r="AA73" s="70">
        <f t="shared" si="53"/>
        <v>0</v>
      </c>
      <c r="AB73" s="74"/>
    </row>
    <row r="74" spans="1:28">
      <c r="A74" s="44"/>
      <c r="B74" s="55"/>
      <c r="C74" s="46">
        <v>4</v>
      </c>
      <c r="D74" s="46"/>
      <c r="E74" s="47">
        <v>1</v>
      </c>
      <c r="F74" s="48"/>
      <c r="G74" s="49">
        <v>3</v>
      </c>
      <c r="H74" s="49">
        <f t="shared" si="56"/>
        <v>3</v>
      </c>
      <c r="I74" s="49"/>
      <c r="J74" s="49">
        <v>10</v>
      </c>
      <c r="K74" s="94">
        <v>4.55</v>
      </c>
      <c r="L74" s="50"/>
      <c r="M74" s="50"/>
      <c r="N74" s="48" t="s">
        <v>72</v>
      </c>
      <c r="O74" s="51">
        <f t="shared" si="41"/>
        <v>4.55</v>
      </c>
      <c r="P74" s="93">
        <f t="shared" si="42"/>
        <v>4.55</v>
      </c>
      <c r="Q74" s="53">
        <f t="shared" si="43"/>
        <v>0</v>
      </c>
      <c r="R74" s="53">
        <f t="shared" si="44"/>
        <v>0</v>
      </c>
      <c r="S74" s="53">
        <f t="shared" si="45"/>
        <v>0</v>
      </c>
      <c r="T74" s="54">
        <f t="shared" si="46"/>
        <v>0</v>
      </c>
      <c r="U74" s="54">
        <f t="shared" si="47"/>
        <v>0</v>
      </c>
      <c r="V74" s="54">
        <f t="shared" si="48"/>
        <v>13.649999999999999</v>
      </c>
      <c r="W74" s="54">
        <f t="shared" si="49"/>
        <v>0</v>
      </c>
      <c r="X74" s="54">
        <f t="shared" si="50"/>
        <v>0</v>
      </c>
      <c r="Y74" s="54">
        <f t="shared" si="51"/>
        <v>0</v>
      </c>
      <c r="Z74" s="54">
        <f t="shared" si="52"/>
        <v>0</v>
      </c>
      <c r="AA74" s="70">
        <f t="shared" si="53"/>
        <v>0</v>
      </c>
      <c r="AB74" s="74"/>
    </row>
    <row r="75" spans="1:28">
      <c r="A75" s="44"/>
      <c r="B75" s="55"/>
      <c r="C75" s="46">
        <v>5</v>
      </c>
      <c r="D75" s="46"/>
      <c r="E75" s="47">
        <v>1</v>
      </c>
      <c r="F75" s="48"/>
      <c r="G75" s="49">
        <v>3</v>
      </c>
      <c r="H75" s="49">
        <f t="shared" si="56"/>
        <v>3</v>
      </c>
      <c r="I75" s="49"/>
      <c r="J75" s="49">
        <v>14</v>
      </c>
      <c r="K75" s="94">
        <v>5.6</v>
      </c>
      <c r="L75" s="50"/>
      <c r="M75" s="50"/>
      <c r="N75" s="48" t="s">
        <v>72</v>
      </c>
      <c r="O75" s="51">
        <f t="shared" si="41"/>
        <v>5.6</v>
      </c>
      <c r="P75" s="93">
        <f t="shared" si="42"/>
        <v>5.6</v>
      </c>
      <c r="Q75" s="53">
        <f t="shared" si="43"/>
        <v>0</v>
      </c>
      <c r="R75" s="53">
        <f t="shared" si="44"/>
        <v>0</v>
      </c>
      <c r="S75" s="53">
        <f t="shared" si="45"/>
        <v>0</v>
      </c>
      <c r="T75" s="54">
        <f t="shared" si="46"/>
        <v>0</v>
      </c>
      <c r="U75" s="54">
        <f t="shared" si="47"/>
        <v>0</v>
      </c>
      <c r="V75" s="54">
        <f t="shared" si="48"/>
        <v>0</v>
      </c>
      <c r="W75" s="54">
        <f t="shared" si="49"/>
        <v>0</v>
      </c>
      <c r="X75" s="54">
        <f t="shared" si="50"/>
        <v>16.799999999999997</v>
      </c>
      <c r="Y75" s="54">
        <f t="shared" si="51"/>
        <v>0</v>
      </c>
      <c r="Z75" s="54">
        <f t="shared" si="52"/>
        <v>0</v>
      </c>
      <c r="AA75" s="70">
        <f t="shared" si="53"/>
        <v>0</v>
      </c>
      <c r="AB75" s="74"/>
    </row>
    <row r="76" spans="1:28">
      <c r="A76" s="44"/>
      <c r="B76" s="72"/>
      <c r="C76" s="46">
        <v>6</v>
      </c>
      <c r="D76" s="46"/>
      <c r="E76" s="47">
        <v>1</v>
      </c>
      <c r="F76" s="48"/>
      <c r="G76" s="49">
        <v>3</v>
      </c>
      <c r="H76" s="49">
        <f t="shared" si="56"/>
        <v>3</v>
      </c>
      <c r="I76" s="49"/>
      <c r="J76" s="49">
        <v>14</v>
      </c>
      <c r="K76" s="94">
        <v>4.95</v>
      </c>
      <c r="L76" s="50"/>
      <c r="M76" s="50"/>
      <c r="N76" s="48" t="s">
        <v>72</v>
      </c>
      <c r="O76" s="51">
        <f t="shared" si="41"/>
        <v>4.95</v>
      </c>
      <c r="P76" s="93">
        <f t="shared" si="42"/>
        <v>4.95</v>
      </c>
      <c r="Q76" s="53">
        <f t="shared" si="43"/>
        <v>0</v>
      </c>
      <c r="R76" s="53">
        <f t="shared" si="44"/>
        <v>0</v>
      </c>
      <c r="S76" s="53">
        <f t="shared" si="45"/>
        <v>0</v>
      </c>
      <c r="T76" s="54">
        <f t="shared" si="46"/>
        <v>0</v>
      </c>
      <c r="U76" s="54">
        <f t="shared" si="47"/>
        <v>0</v>
      </c>
      <c r="V76" s="54">
        <f t="shared" si="48"/>
        <v>0</v>
      </c>
      <c r="W76" s="54">
        <f t="shared" si="49"/>
        <v>0</v>
      </c>
      <c r="X76" s="54">
        <f t="shared" si="50"/>
        <v>14.850000000000001</v>
      </c>
      <c r="Y76" s="54">
        <f t="shared" si="51"/>
        <v>0</v>
      </c>
      <c r="Z76" s="54">
        <f t="shared" si="52"/>
        <v>0</v>
      </c>
      <c r="AA76" s="70">
        <f t="shared" si="53"/>
        <v>0</v>
      </c>
      <c r="AB76" s="74"/>
    </row>
    <row r="77" spans="1:28" ht="15.75">
      <c r="A77" s="140" t="s">
        <v>15</v>
      </c>
      <c r="B77" s="141" t="s">
        <v>97</v>
      </c>
      <c r="C77" s="141"/>
      <c r="D77" s="142"/>
      <c r="E77" s="47"/>
      <c r="F77" s="48"/>
      <c r="G77" s="49"/>
      <c r="H77" s="49"/>
      <c r="I77" s="49"/>
      <c r="J77" s="49"/>
      <c r="K77" s="94"/>
      <c r="L77" s="50"/>
      <c r="M77" s="50"/>
      <c r="N77" s="48"/>
      <c r="O77" s="51">
        <f t="shared" si="41"/>
        <v>0</v>
      </c>
      <c r="P77" s="93">
        <f t="shared" si="42"/>
        <v>0</v>
      </c>
      <c r="Q77" s="53">
        <f t="shared" si="43"/>
        <v>0</v>
      </c>
      <c r="R77" s="53">
        <f t="shared" si="44"/>
        <v>0</v>
      </c>
      <c r="S77" s="53">
        <f t="shared" si="45"/>
        <v>0</v>
      </c>
      <c r="T77" s="54">
        <f t="shared" si="46"/>
        <v>0</v>
      </c>
      <c r="U77" s="54">
        <f t="shared" si="47"/>
        <v>0</v>
      </c>
      <c r="V77" s="54">
        <f t="shared" si="48"/>
        <v>0</v>
      </c>
      <c r="W77" s="54">
        <f t="shared" si="49"/>
        <v>0</v>
      </c>
      <c r="X77" s="54">
        <f t="shared" si="50"/>
        <v>0</v>
      </c>
      <c r="Y77" s="54">
        <f t="shared" si="51"/>
        <v>0</v>
      </c>
      <c r="Z77" s="54">
        <f t="shared" si="52"/>
        <v>0</v>
      </c>
      <c r="AA77" s="54">
        <f t="shared" si="53"/>
        <v>0</v>
      </c>
    </row>
    <row r="78" spans="1:28">
      <c r="A78" s="44"/>
      <c r="B78" s="72"/>
      <c r="C78" s="46">
        <v>7</v>
      </c>
      <c r="D78" s="46"/>
      <c r="E78" s="47">
        <v>1</v>
      </c>
      <c r="F78" s="48"/>
      <c r="G78" s="49">
        <v>44</v>
      </c>
      <c r="H78" s="49">
        <f t="shared" ref="H78:H86" si="57">PRODUCT(E78,G78)</f>
        <v>44</v>
      </c>
      <c r="I78" s="49"/>
      <c r="J78" s="49">
        <v>6</v>
      </c>
      <c r="K78" s="94">
        <v>0.91</v>
      </c>
      <c r="L78" s="50"/>
      <c r="M78" s="50"/>
      <c r="N78" s="48" t="s">
        <v>72</v>
      </c>
      <c r="O78" s="51">
        <f t="shared" si="41"/>
        <v>0.91</v>
      </c>
      <c r="P78" s="93">
        <f t="shared" si="42"/>
        <v>0.91</v>
      </c>
      <c r="Q78" s="53">
        <f t="shared" si="43"/>
        <v>0</v>
      </c>
      <c r="R78" s="53">
        <f t="shared" si="44"/>
        <v>0</v>
      </c>
      <c r="S78" s="53">
        <f t="shared" si="45"/>
        <v>0</v>
      </c>
      <c r="T78" s="54">
        <f t="shared" si="46"/>
        <v>40.04</v>
      </c>
      <c r="U78" s="54">
        <f t="shared" si="47"/>
        <v>0</v>
      </c>
      <c r="V78" s="54">
        <f t="shared" si="48"/>
        <v>0</v>
      </c>
      <c r="W78" s="54">
        <f t="shared" si="49"/>
        <v>0</v>
      </c>
      <c r="X78" s="54">
        <f t="shared" si="50"/>
        <v>0</v>
      </c>
      <c r="Y78" s="54">
        <f t="shared" si="51"/>
        <v>0</v>
      </c>
      <c r="Z78" s="54">
        <f t="shared" si="52"/>
        <v>0</v>
      </c>
      <c r="AA78" s="70">
        <f t="shared" si="53"/>
        <v>0</v>
      </c>
      <c r="AB78" s="74"/>
    </row>
    <row r="79" spans="1:28">
      <c r="A79" s="44"/>
      <c r="B79" s="55"/>
      <c r="C79" s="46">
        <v>8</v>
      </c>
      <c r="D79" s="46"/>
      <c r="E79" s="47">
        <v>1</v>
      </c>
      <c r="F79" s="48"/>
      <c r="G79" s="49">
        <v>3</v>
      </c>
      <c r="H79" s="49">
        <f t="shared" si="57"/>
        <v>3</v>
      </c>
      <c r="I79" s="49"/>
      <c r="J79" s="49">
        <v>14</v>
      </c>
      <c r="K79" s="94">
        <v>5.66</v>
      </c>
      <c r="L79" s="50"/>
      <c r="M79" s="50"/>
      <c r="N79" s="48" t="s">
        <v>72</v>
      </c>
      <c r="O79" s="51">
        <f t="shared" si="41"/>
        <v>5.66</v>
      </c>
      <c r="P79" s="93">
        <f t="shared" si="42"/>
        <v>5.66</v>
      </c>
      <c r="Q79" s="53">
        <f t="shared" si="43"/>
        <v>0</v>
      </c>
      <c r="R79" s="53">
        <f t="shared" si="44"/>
        <v>0</v>
      </c>
      <c r="S79" s="53">
        <f t="shared" si="45"/>
        <v>0</v>
      </c>
      <c r="T79" s="54">
        <f t="shared" si="46"/>
        <v>0</v>
      </c>
      <c r="U79" s="54">
        <f t="shared" si="47"/>
        <v>0</v>
      </c>
      <c r="V79" s="54">
        <f t="shared" si="48"/>
        <v>0</v>
      </c>
      <c r="W79" s="54">
        <f t="shared" si="49"/>
        <v>0</v>
      </c>
      <c r="X79" s="54">
        <f t="shared" si="50"/>
        <v>16.98</v>
      </c>
      <c r="Y79" s="54">
        <f t="shared" si="51"/>
        <v>0</v>
      </c>
      <c r="Z79" s="54">
        <f t="shared" si="52"/>
        <v>0</v>
      </c>
      <c r="AA79" s="70">
        <f t="shared" si="53"/>
        <v>0</v>
      </c>
      <c r="AB79" s="74"/>
    </row>
    <row r="80" spans="1:28">
      <c r="A80" s="44"/>
      <c r="B80" s="72"/>
      <c r="C80" s="46">
        <v>9</v>
      </c>
      <c r="D80" s="46"/>
      <c r="E80" s="47">
        <v>1</v>
      </c>
      <c r="F80" s="48"/>
      <c r="G80" s="49">
        <v>3</v>
      </c>
      <c r="H80" s="49">
        <f t="shared" si="57"/>
        <v>3</v>
      </c>
      <c r="I80" s="49"/>
      <c r="J80" s="49">
        <v>14</v>
      </c>
      <c r="K80" s="94">
        <v>3</v>
      </c>
      <c r="L80" s="50"/>
      <c r="M80" s="50"/>
      <c r="N80" s="48" t="s">
        <v>72</v>
      </c>
      <c r="O80" s="51">
        <f t="shared" si="41"/>
        <v>3</v>
      </c>
      <c r="P80" s="93">
        <f t="shared" si="42"/>
        <v>3</v>
      </c>
      <c r="Q80" s="53">
        <f t="shared" si="43"/>
        <v>0</v>
      </c>
      <c r="R80" s="53">
        <f t="shared" si="44"/>
        <v>0</v>
      </c>
      <c r="S80" s="53">
        <f t="shared" si="45"/>
        <v>0</v>
      </c>
      <c r="T80" s="54">
        <f t="shared" si="46"/>
        <v>0</v>
      </c>
      <c r="U80" s="54">
        <f t="shared" si="47"/>
        <v>0</v>
      </c>
      <c r="V80" s="54">
        <f t="shared" si="48"/>
        <v>0</v>
      </c>
      <c r="W80" s="54">
        <f t="shared" si="49"/>
        <v>0</v>
      </c>
      <c r="X80" s="54">
        <f t="shared" si="50"/>
        <v>9</v>
      </c>
      <c r="Y80" s="54">
        <f t="shared" si="51"/>
        <v>0</v>
      </c>
      <c r="Z80" s="54">
        <f t="shared" si="52"/>
        <v>0</v>
      </c>
      <c r="AA80" s="70">
        <f t="shared" si="53"/>
        <v>0</v>
      </c>
      <c r="AB80" s="74"/>
    </row>
    <row r="81" spans="1:28">
      <c r="A81" s="44"/>
      <c r="B81" s="55"/>
      <c r="C81" s="46">
        <v>10</v>
      </c>
      <c r="D81" s="46"/>
      <c r="E81" s="47">
        <v>1</v>
      </c>
      <c r="F81" s="48"/>
      <c r="G81" s="49">
        <v>3</v>
      </c>
      <c r="H81" s="49">
        <f>PRODUCT(E81,G81)</f>
        <v>3</v>
      </c>
      <c r="I81" s="49"/>
      <c r="J81" s="49">
        <v>12</v>
      </c>
      <c r="K81" s="94">
        <v>2.4</v>
      </c>
      <c r="L81" s="50"/>
      <c r="M81" s="50"/>
      <c r="N81" s="48" t="s">
        <v>72</v>
      </c>
      <c r="O81" s="51">
        <f>IF(OR(N81="Sm",N81="PtS",N81="PtR",N81="Pt"),P81,IF(AND(N81="C",K81&gt;0),K81+18*MAX(I81,J81)*0.001-0.06,IF(AND(N81="2C",K81&gt;0),K81+36*MAX(I81,J81)*0.001-0.06,IF(AND(N81="Cd",L81&gt;0,M81&gt;0),2*(L81+M81+10.25*MAX(I81,J81)*0.001-0.12),IF(AND(N81="Ep",M81&gt;0),M81+22*MAX(I81,J81)*0.001-0.06,IF(AND(N81="Et",M81&gt;0),2*(M81+12.25*MAX(I81,J81)*0.001-0.06),P81))))))</f>
        <v>2.4</v>
      </c>
      <c r="P81" s="93">
        <f>IF(AND(N81="Sm",K81&gt;0),K81+2*(17*MAX(I81,J81)*0.001)-0.06,IF(AND(N81="PtS",M81&gt;0),M81+35*MAX(I81,J81)*0.001+60*MAX(I81,J81)*0.001-0.05,IF(AND(N81="PtR",M81&gt;0),M81+60*MAX(I81,J81)*0.001,IF(AND(N81="Pt",M81&gt;0),M81+15*MAX(I81,J81)*0.001,IF(OR(N81="C",N81="2C",N81="Cd",N81="Ep",N81="Et",N81="Sm",N81="PtS",N81="PtR",N81="Pt"),0,K81)))))</f>
        <v>2.4</v>
      </c>
      <c r="Q81" s="53">
        <f>IF(I81=6,H81*O81,0)</f>
        <v>0</v>
      </c>
      <c r="R81" s="53">
        <f>IF(I81=8,H81*O81,0)</f>
        <v>0</v>
      </c>
      <c r="S81" s="53">
        <f>IF(I81=10,H81*O81,0)</f>
        <v>0</v>
      </c>
      <c r="T81" s="54">
        <f>IF(J81 =6,H81*O81,0)</f>
        <v>0</v>
      </c>
      <c r="U81" s="54">
        <f>IF(J81 =8,H81*O81,0)</f>
        <v>0</v>
      </c>
      <c r="V81" s="54">
        <f>IF(J81 =10,H81*O81,0)</f>
        <v>0</v>
      </c>
      <c r="W81" s="54">
        <f>IF(J81 =12,H81*O81,0)</f>
        <v>7.1999999999999993</v>
      </c>
      <c r="X81" s="54">
        <f>IF(J81 =14,H81*O81,0)</f>
        <v>0</v>
      </c>
      <c r="Y81" s="54">
        <f>IF(J81 =16,H81*O81,0)</f>
        <v>0</v>
      </c>
      <c r="Z81" s="54">
        <f>IF(J81 =20,H81*O81,0)</f>
        <v>0</v>
      </c>
      <c r="AA81" s="70">
        <f>IF(J81 =25,H81*O81,0)</f>
        <v>0</v>
      </c>
      <c r="AB81" s="74"/>
    </row>
    <row r="82" spans="1:28">
      <c r="A82" s="44"/>
      <c r="B82" s="72"/>
      <c r="C82" s="46">
        <v>11</v>
      </c>
      <c r="D82" s="46"/>
      <c r="E82" s="47">
        <v>1</v>
      </c>
      <c r="F82" s="48"/>
      <c r="G82" s="49">
        <v>3</v>
      </c>
      <c r="H82" s="49">
        <f>PRODUCT(E82,G82)</f>
        <v>3</v>
      </c>
      <c r="I82" s="49"/>
      <c r="J82" s="49">
        <v>16</v>
      </c>
      <c r="K82" s="94">
        <v>5.8</v>
      </c>
      <c r="L82" s="50"/>
      <c r="M82" s="50"/>
      <c r="N82" s="48" t="s">
        <v>72</v>
      </c>
      <c r="O82" s="51">
        <f>IF(OR(N82="Sm",N82="PtS",N82="PtR",N82="Pt"),P82,IF(AND(N82="C",K82&gt;0),K82+18*MAX(I82,J82)*0.001-0.06,IF(AND(N82="2C",K82&gt;0),K82+36*MAX(I82,J82)*0.001-0.06,IF(AND(N82="Cd",L82&gt;0,M82&gt;0),2*(L82+M82+10.25*MAX(I82,J82)*0.001-0.12),IF(AND(N82="Ep",M82&gt;0),M82+22*MAX(I82,J82)*0.001-0.06,IF(AND(N82="Et",M82&gt;0),2*(M82+12.25*MAX(I82,J82)*0.001-0.06),P82))))))</f>
        <v>5.8</v>
      </c>
      <c r="P82" s="93">
        <f>IF(AND(N82="Sm",K82&gt;0),K82+2*(17*MAX(I82,J82)*0.001)-0.06,IF(AND(N82="PtS",M82&gt;0),M82+35*MAX(I82,J82)*0.001+60*MAX(I82,J82)*0.001-0.05,IF(AND(N82="PtR",M82&gt;0),M82+60*MAX(I82,J82)*0.001,IF(AND(N82="Pt",M82&gt;0),M82+15*MAX(I82,J82)*0.001,IF(OR(N82="C",N82="2C",N82="Cd",N82="Ep",N82="Et",N82="Sm",N82="PtS",N82="PtR",N82="Pt"),0,K82)))))</f>
        <v>5.8</v>
      </c>
      <c r="Q82" s="53">
        <f>IF(I82=6,H82*O82,0)</f>
        <v>0</v>
      </c>
      <c r="R82" s="53">
        <f>IF(I82=8,H82*O82,0)</f>
        <v>0</v>
      </c>
      <c r="S82" s="53">
        <f>IF(I82=10,H82*O82,0)</f>
        <v>0</v>
      </c>
      <c r="T82" s="54">
        <f>IF(J82 =6,H82*O82,0)</f>
        <v>0</v>
      </c>
      <c r="U82" s="54">
        <f>IF(J82 =8,H82*O82,0)</f>
        <v>0</v>
      </c>
      <c r="V82" s="54">
        <f>IF(J82 =10,H82*O82,0)</f>
        <v>0</v>
      </c>
      <c r="W82" s="54">
        <f>IF(J82 =12,H82*O82,0)</f>
        <v>0</v>
      </c>
      <c r="X82" s="54">
        <f>IF(J82 =14,H82*O82,0)</f>
        <v>0</v>
      </c>
      <c r="Y82" s="54">
        <f>IF(J82 =16,H82*O82,0)</f>
        <v>17.399999999999999</v>
      </c>
      <c r="Z82" s="54">
        <f>IF(J82 =20,H82*O82,0)</f>
        <v>0</v>
      </c>
      <c r="AA82" s="70">
        <f>IF(J82 =25,H82*O82,0)</f>
        <v>0</v>
      </c>
      <c r="AB82" s="74"/>
    </row>
    <row r="83" spans="1:28">
      <c r="A83" s="44"/>
      <c r="B83" s="55"/>
      <c r="C83" s="46">
        <v>12</v>
      </c>
      <c r="D83" s="46"/>
      <c r="E83" s="47">
        <v>1</v>
      </c>
      <c r="F83" s="48"/>
      <c r="G83" s="49">
        <v>44</v>
      </c>
      <c r="H83" s="49">
        <f>PRODUCT(E83,G83)</f>
        <v>44</v>
      </c>
      <c r="I83" s="49"/>
      <c r="J83" s="49">
        <v>6</v>
      </c>
      <c r="K83" s="94">
        <v>1.31</v>
      </c>
      <c r="L83" s="50"/>
      <c r="M83" s="50"/>
      <c r="N83" s="48" t="s">
        <v>72</v>
      </c>
      <c r="O83" s="51">
        <f>IF(OR(N83="Sm",N83="PtS",N83="PtR",N83="Pt"),P83,IF(AND(N83="C",K83&gt;0),K83+18*MAX(I83,J83)*0.001-0.06,IF(AND(N83="2C",K83&gt;0),K83+36*MAX(I83,J83)*0.001-0.06,IF(AND(N83="Cd",L83&gt;0,M83&gt;0),2*(L83+M83+10.25*MAX(I83,J83)*0.001-0.12),IF(AND(N83="Ep",M83&gt;0),M83+22*MAX(I83,J83)*0.001-0.06,IF(AND(N83="Et",M83&gt;0),2*(M83+12.25*MAX(I83,J83)*0.001-0.06),P83))))))</f>
        <v>1.31</v>
      </c>
      <c r="P83" s="93">
        <f>IF(AND(N83="Sm",K83&gt;0),K83+2*(17*MAX(I83,J83)*0.001)-0.06,IF(AND(N83="PtS",M83&gt;0),M83+35*MAX(I83,J83)*0.001+60*MAX(I83,J83)*0.001-0.05,IF(AND(N83="PtR",M83&gt;0),M83+60*MAX(I83,J83)*0.001,IF(AND(N83="Pt",M83&gt;0),M83+15*MAX(I83,J83)*0.001,IF(OR(N83="C",N83="2C",N83="Cd",N83="Ep",N83="Et",N83="Sm",N83="PtS",N83="PtR",N83="Pt"),0,K83)))))</f>
        <v>1.31</v>
      </c>
      <c r="Q83" s="53">
        <f>IF(I83=6,H83*O83,0)</f>
        <v>0</v>
      </c>
      <c r="R83" s="53">
        <f>IF(I83=8,H83*O83,0)</f>
        <v>0</v>
      </c>
      <c r="S83" s="53">
        <f>IF(I83=10,H83*O83,0)</f>
        <v>0</v>
      </c>
      <c r="T83" s="54">
        <f>IF(J83 =6,H83*O83,0)</f>
        <v>57.64</v>
      </c>
      <c r="U83" s="54">
        <f>IF(J83 =8,H83*O83,0)</f>
        <v>0</v>
      </c>
      <c r="V83" s="54">
        <f>IF(J83 =10,H83*O83,0)</f>
        <v>0</v>
      </c>
      <c r="W83" s="54">
        <f>IF(J83 =12,H83*O83,0)</f>
        <v>0</v>
      </c>
      <c r="X83" s="54">
        <f>IF(J83 =14,H83*O83,0)</f>
        <v>0</v>
      </c>
      <c r="Y83" s="54">
        <f>IF(J83 =16,H83*O83,0)</f>
        <v>0</v>
      </c>
      <c r="Z83" s="54">
        <f>IF(J83 =20,H83*O83,0)</f>
        <v>0</v>
      </c>
      <c r="AA83" s="70">
        <f>IF(J83 =25,H83*O83,0)</f>
        <v>0</v>
      </c>
      <c r="AB83" s="74"/>
    </row>
    <row r="84" spans="1:28">
      <c r="A84" s="44"/>
      <c r="B84" s="55"/>
      <c r="C84" s="46">
        <v>14</v>
      </c>
      <c r="D84" s="46"/>
      <c r="E84" s="47">
        <v>1</v>
      </c>
      <c r="F84" s="48"/>
      <c r="G84" s="49">
        <v>3</v>
      </c>
      <c r="H84" s="49">
        <f t="shared" si="57"/>
        <v>3</v>
      </c>
      <c r="I84" s="49"/>
      <c r="J84" s="49">
        <v>14</v>
      </c>
      <c r="K84" s="94">
        <v>5.7</v>
      </c>
      <c r="L84" s="50"/>
      <c r="M84" s="50"/>
      <c r="N84" s="48" t="s">
        <v>72</v>
      </c>
      <c r="O84" s="51">
        <f t="shared" si="41"/>
        <v>5.7</v>
      </c>
      <c r="P84" s="93">
        <f t="shared" si="42"/>
        <v>5.7</v>
      </c>
      <c r="Q84" s="53">
        <f t="shared" si="43"/>
        <v>0</v>
      </c>
      <c r="R84" s="53">
        <f t="shared" si="44"/>
        <v>0</v>
      </c>
      <c r="S84" s="53">
        <f t="shared" si="45"/>
        <v>0</v>
      </c>
      <c r="T84" s="54">
        <f t="shared" si="46"/>
        <v>0</v>
      </c>
      <c r="U84" s="54">
        <f t="shared" si="47"/>
        <v>0</v>
      </c>
      <c r="V84" s="54">
        <f t="shared" si="48"/>
        <v>0</v>
      </c>
      <c r="W84" s="54">
        <f t="shared" si="49"/>
        <v>0</v>
      </c>
      <c r="X84" s="54">
        <f t="shared" si="50"/>
        <v>17.100000000000001</v>
      </c>
      <c r="Y84" s="54">
        <f t="shared" si="51"/>
        <v>0</v>
      </c>
      <c r="Z84" s="54">
        <f t="shared" si="52"/>
        <v>0</v>
      </c>
      <c r="AA84" s="70">
        <f t="shared" si="53"/>
        <v>0</v>
      </c>
      <c r="AB84" s="74"/>
    </row>
    <row r="85" spans="1:28">
      <c r="A85" s="44"/>
      <c r="B85" s="72"/>
      <c r="C85" s="46">
        <v>15</v>
      </c>
      <c r="D85" s="46"/>
      <c r="E85" s="47">
        <v>1</v>
      </c>
      <c r="F85" s="48"/>
      <c r="G85" s="49">
        <v>3</v>
      </c>
      <c r="H85" s="49">
        <f t="shared" si="57"/>
        <v>3</v>
      </c>
      <c r="I85" s="49"/>
      <c r="J85" s="49">
        <v>12</v>
      </c>
      <c r="K85" s="94">
        <v>4</v>
      </c>
      <c r="L85" s="50"/>
      <c r="M85" s="50"/>
      <c r="N85" s="48" t="s">
        <v>72</v>
      </c>
      <c r="O85" s="51">
        <f t="shared" si="41"/>
        <v>4</v>
      </c>
      <c r="P85" s="93">
        <f t="shared" si="42"/>
        <v>4</v>
      </c>
      <c r="Q85" s="53">
        <f t="shared" si="43"/>
        <v>0</v>
      </c>
      <c r="R85" s="53">
        <f t="shared" si="44"/>
        <v>0</v>
      </c>
      <c r="S85" s="53">
        <f t="shared" si="45"/>
        <v>0</v>
      </c>
      <c r="T85" s="54">
        <f t="shared" si="46"/>
        <v>0</v>
      </c>
      <c r="U85" s="54">
        <f t="shared" si="47"/>
        <v>0</v>
      </c>
      <c r="V85" s="54">
        <f t="shared" si="48"/>
        <v>0</v>
      </c>
      <c r="W85" s="54">
        <f t="shared" si="49"/>
        <v>12</v>
      </c>
      <c r="X85" s="54">
        <f t="shared" si="50"/>
        <v>0</v>
      </c>
      <c r="Y85" s="54">
        <f t="shared" si="51"/>
        <v>0</v>
      </c>
      <c r="Z85" s="54">
        <f t="shared" si="52"/>
        <v>0</v>
      </c>
      <c r="AA85" s="70">
        <f t="shared" si="53"/>
        <v>0</v>
      </c>
      <c r="AB85" s="74"/>
    </row>
    <row r="86" spans="1:28">
      <c r="A86" s="44"/>
      <c r="B86" s="55"/>
      <c r="C86" s="46">
        <v>16</v>
      </c>
      <c r="D86" s="46"/>
      <c r="E86" s="47">
        <v>1</v>
      </c>
      <c r="F86" s="48"/>
      <c r="G86" s="49">
        <v>3</v>
      </c>
      <c r="H86" s="49">
        <f t="shared" si="57"/>
        <v>3</v>
      </c>
      <c r="I86" s="49"/>
      <c r="J86" s="49">
        <v>10</v>
      </c>
      <c r="K86" s="94">
        <v>4.4000000000000004</v>
      </c>
      <c r="L86" s="50"/>
      <c r="M86" s="50"/>
      <c r="N86" s="48" t="s">
        <v>72</v>
      </c>
      <c r="O86" s="51">
        <f t="shared" si="41"/>
        <v>4.4000000000000004</v>
      </c>
      <c r="P86" s="93">
        <f t="shared" si="42"/>
        <v>4.4000000000000004</v>
      </c>
      <c r="Q86" s="53">
        <f t="shared" si="43"/>
        <v>0</v>
      </c>
      <c r="R86" s="53">
        <f t="shared" si="44"/>
        <v>0</v>
      </c>
      <c r="S86" s="53">
        <f t="shared" si="45"/>
        <v>0</v>
      </c>
      <c r="T86" s="54">
        <f t="shared" si="46"/>
        <v>0</v>
      </c>
      <c r="U86" s="54">
        <f t="shared" si="47"/>
        <v>0</v>
      </c>
      <c r="V86" s="54">
        <f t="shared" si="48"/>
        <v>13.200000000000001</v>
      </c>
      <c r="W86" s="54">
        <f t="shared" si="49"/>
        <v>0</v>
      </c>
      <c r="X86" s="54">
        <f t="shared" si="50"/>
        <v>0</v>
      </c>
      <c r="Y86" s="54">
        <f t="shared" si="51"/>
        <v>0</v>
      </c>
      <c r="Z86" s="54">
        <f t="shared" si="52"/>
        <v>0</v>
      </c>
      <c r="AA86" s="70">
        <f t="shared" si="53"/>
        <v>0</v>
      </c>
      <c r="AB86" s="74"/>
    </row>
    <row r="87" spans="1:28" ht="15.75">
      <c r="A87" s="140" t="s">
        <v>16</v>
      </c>
      <c r="B87" s="141" t="s">
        <v>97</v>
      </c>
      <c r="C87" s="141"/>
      <c r="D87" s="142"/>
      <c r="E87" s="47"/>
      <c r="F87" s="48"/>
      <c r="G87" s="49"/>
      <c r="H87" s="49"/>
      <c r="I87" s="49"/>
      <c r="J87" s="49"/>
      <c r="K87" s="94"/>
      <c r="L87" s="50"/>
      <c r="M87" s="50"/>
      <c r="N87" s="48"/>
      <c r="O87" s="51">
        <f t="shared" si="41"/>
        <v>0</v>
      </c>
      <c r="P87" s="93">
        <f t="shared" si="42"/>
        <v>0</v>
      </c>
      <c r="Q87" s="53">
        <f t="shared" si="43"/>
        <v>0</v>
      </c>
      <c r="R87" s="53">
        <f t="shared" si="44"/>
        <v>0</v>
      </c>
      <c r="S87" s="53">
        <f t="shared" si="45"/>
        <v>0</v>
      </c>
      <c r="T87" s="54">
        <f t="shared" si="46"/>
        <v>0</v>
      </c>
      <c r="U87" s="54">
        <f t="shared" si="47"/>
        <v>0</v>
      </c>
      <c r="V87" s="54">
        <f t="shared" si="48"/>
        <v>0</v>
      </c>
      <c r="W87" s="54">
        <f t="shared" si="49"/>
        <v>0</v>
      </c>
      <c r="X87" s="54">
        <f t="shared" si="50"/>
        <v>0</v>
      </c>
      <c r="Y87" s="54">
        <f t="shared" si="51"/>
        <v>0</v>
      </c>
      <c r="Z87" s="54">
        <f t="shared" si="52"/>
        <v>0</v>
      </c>
      <c r="AA87" s="54">
        <f t="shared" si="53"/>
        <v>0</v>
      </c>
    </row>
    <row r="88" spans="1:28">
      <c r="A88" s="44"/>
      <c r="B88" s="72"/>
      <c r="C88" s="46">
        <v>17</v>
      </c>
      <c r="D88" s="46"/>
      <c r="E88" s="47">
        <v>1</v>
      </c>
      <c r="F88" s="48"/>
      <c r="G88" s="49">
        <v>3</v>
      </c>
      <c r="H88" s="49">
        <f>PRODUCT(E88,G88)</f>
        <v>3</v>
      </c>
      <c r="I88" s="49"/>
      <c r="J88" s="49">
        <v>12</v>
      </c>
      <c r="K88" s="94">
        <v>1.65</v>
      </c>
      <c r="L88" s="50"/>
      <c r="M88" s="50"/>
      <c r="N88" s="48" t="s">
        <v>72</v>
      </c>
      <c r="O88" s="51">
        <f t="shared" si="41"/>
        <v>1.65</v>
      </c>
      <c r="P88" s="93">
        <f t="shared" si="42"/>
        <v>1.65</v>
      </c>
      <c r="Q88" s="53">
        <f t="shared" si="43"/>
        <v>0</v>
      </c>
      <c r="R88" s="53">
        <f t="shared" si="44"/>
        <v>0</v>
      </c>
      <c r="S88" s="53">
        <f t="shared" si="45"/>
        <v>0</v>
      </c>
      <c r="T88" s="54">
        <f t="shared" si="46"/>
        <v>0</v>
      </c>
      <c r="U88" s="54">
        <f t="shared" si="47"/>
        <v>0</v>
      </c>
      <c r="V88" s="54">
        <f t="shared" si="48"/>
        <v>0</v>
      </c>
      <c r="W88" s="54">
        <f t="shared" si="49"/>
        <v>4.9499999999999993</v>
      </c>
      <c r="X88" s="54">
        <f t="shared" si="50"/>
        <v>0</v>
      </c>
      <c r="Y88" s="54">
        <f t="shared" si="51"/>
        <v>0</v>
      </c>
      <c r="Z88" s="54">
        <f t="shared" si="52"/>
        <v>0</v>
      </c>
      <c r="AA88" s="70">
        <f t="shared" si="53"/>
        <v>0</v>
      </c>
      <c r="AB88" s="74"/>
    </row>
    <row r="89" spans="1:28">
      <c r="A89" s="44"/>
      <c r="B89" s="55"/>
      <c r="C89" s="46">
        <v>18</v>
      </c>
      <c r="D89" s="46"/>
      <c r="E89" s="47">
        <v>1</v>
      </c>
      <c r="F89" s="48"/>
      <c r="G89" s="49">
        <v>3</v>
      </c>
      <c r="H89" s="49">
        <f>PRODUCT(E89,G89)</f>
        <v>3</v>
      </c>
      <c r="I89" s="49"/>
      <c r="J89" s="49">
        <v>10</v>
      </c>
      <c r="K89" s="94">
        <v>4.05</v>
      </c>
      <c r="L89" s="50"/>
      <c r="M89" s="50"/>
      <c r="N89" s="48" t="s">
        <v>72</v>
      </c>
      <c r="O89" s="51">
        <f t="shared" si="41"/>
        <v>4.05</v>
      </c>
      <c r="P89" s="93">
        <f t="shared" si="42"/>
        <v>4.05</v>
      </c>
      <c r="Q89" s="53">
        <f t="shared" si="43"/>
        <v>0</v>
      </c>
      <c r="R89" s="53">
        <f t="shared" si="44"/>
        <v>0</v>
      </c>
      <c r="S89" s="53">
        <f t="shared" si="45"/>
        <v>0</v>
      </c>
      <c r="T89" s="54">
        <f t="shared" si="46"/>
        <v>0</v>
      </c>
      <c r="U89" s="54">
        <f t="shared" si="47"/>
        <v>0</v>
      </c>
      <c r="V89" s="54">
        <f t="shared" si="48"/>
        <v>12.149999999999999</v>
      </c>
      <c r="W89" s="54">
        <f t="shared" si="49"/>
        <v>0</v>
      </c>
      <c r="X89" s="54">
        <f t="shared" si="50"/>
        <v>0</v>
      </c>
      <c r="Y89" s="54">
        <f t="shared" si="51"/>
        <v>0</v>
      </c>
      <c r="Z89" s="54">
        <f t="shared" si="52"/>
        <v>0</v>
      </c>
      <c r="AA89" s="70">
        <f t="shared" si="53"/>
        <v>0</v>
      </c>
      <c r="AB89" s="74"/>
    </row>
    <row r="90" spans="1:28">
      <c r="A90" s="44"/>
      <c r="B90" s="72"/>
      <c r="C90" s="46">
        <v>19</v>
      </c>
      <c r="D90" s="46"/>
      <c r="E90" s="47">
        <v>1</v>
      </c>
      <c r="F90" s="48"/>
      <c r="G90" s="49">
        <v>39</v>
      </c>
      <c r="H90" s="49">
        <f>PRODUCT(E90,G90)</f>
        <v>39</v>
      </c>
      <c r="I90" s="49"/>
      <c r="J90" s="49">
        <v>6</v>
      </c>
      <c r="K90" s="94">
        <v>1.31</v>
      </c>
      <c r="L90" s="50"/>
      <c r="M90" s="50"/>
      <c r="N90" s="48" t="s">
        <v>72</v>
      </c>
      <c r="O90" s="51">
        <f t="shared" si="41"/>
        <v>1.31</v>
      </c>
      <c r="P90" s="93">
        <f t="shared" si="42"/>
        <v>1.31</v>
      </c>
      <c r="Q90" s="53">
        <f t="shared" si="43"/>
        <v>0</v>
      </c>
      <c r="R90" s="53">
        <f t="shared" si="44"/>
        <v>0</v>
      </c>
      <c r="S90" s="53">
        <f t="shared" si="45"/>
        <v>0</v>
      </c>
      <c r="T90" s="54">
        <f t="shared" si="46"/>
        <v>51.09</v>
      </c>
      <c r="U90" s="54">
        <f t="shared" si="47"/>
        <v>0</v>
      </c>
      <c r="V90" s="54">
        <f t="shared" si="48"/>
        <v>0</v>
      </c>
      <c r="W90" s="54">
        <f t="shared" si="49"/>
        <v>0</v>
      </c>
      <c r="X90" s="54">
        <f t="shared" si="50"/>
        <v>0</v>
      </c>
      <c r="Y90" s="54">
        <f t="shared" si="51"/>
        <v>0</v>
      </c>
      <c r="Z90" s="54">
        <f t="shared" si="52"/>
        <v>0</v>
      </c>
      <c r="AA90" s="70">
        <f t="shared" si="53"/>
        <v>0</v>
      </c>
      <c r="AB90" s="74"/>
    </row>
    <row r="91" spans="1:28">
      <c r="A91" s="44"/>
      <c r="B91" s="55"/>
      <c r="C91" s="46">
        <v>20</v>
      </c>
      <c r="D91" s="46"/>
      <c r="E91" s="47">
        <v>1</v>
      </c>
      <c r="F91" s="48"/>
      <c r="G91" s="49">
        <v>3</v>
      </c>
      <c r="H91" s="49">
        <f>PRODUCT(E91,G91)</f>
        <v>3</v>
      </c>
      <c r="I91" s="49"/>
      <c r="J91" s="49">
        <v>16</v>
      </c>
      <c r="K91" s="94">
        <v>5.25</v>
      </c>
      <c r="L91" s="50"/>
      <c r="M91" s="50"/>
      <c r="N91" s="48" t="s">
        <v>72</v>
      </c>
      <c r="O91" s="51">
        <f t="shared" si="41"/>
        <v>5.25</v>
      </c>
      <c r="P91" s="93">
        <f t="shared" si="42"/>
        <v>5.25</v>
      </c>
      <c r="Q91" s="53">
        <f t="shared" si="43"/>
        <v>0</v>
      </c>
      <c r="R91" s="53">
        <f t="shared" si="44"/>
        <v>0</v>
      </c>
      <c r="S91" s="53">
        <f t="shared" si="45"/>
        <v>0</v>
      </c>
      <c r="T91" s="54">
        <f t="shared" si="46"/>
        <v>0</v>
      </c>
      <c r="U91" s="54">
        <f t="shared" si="47"/>
        <v>0</v>
      </c>
      <c r="V91" s="54">
        <f t="shared" si="48"/>
        <v>0</v>
      </c>
      <c r="W91" s="54">
        <f t="shared" si="49"/>
        <v>0</v>
      </c>
      <c r="X91" s="54">
        <f t="shared" si="50"/>
        <v>0</v>
      </c>
      <c r="Y91" s="54">
        <f t="shared" si="51"/>
        <v>15.75</v>
      </c>
      <c r="Z91" s="54">
        <f t="shared" si="52"/>
        <v>0</v>
      </c>
      <c r="AA91" s="70">
        <f t="shared" si="53"/>
        <v>0</v>
      </c>
      <c r="AB91" s="74"/>
    </row>
    <row r="92" spans="1:28">
      <c r="A92" s="44"/>
      <c r="B92" s="75"/>
      <c r="C92" s="46">
        <v>21</v>
      </c>
      <c r="D92" s="46"/>
      <c r="E92" s="47">
        <v>1</v>
      </c>
      <c r="F92" s="48"/>
      <c r="G92" s="49">
        <v>39</v>
      </c>
      <c r="H92" s="49">
        <f>PRODUCT(E92,G92)</f>
        <v>39</v>
      </c>
      <c r="I92" s="49"/>
      <c r="J92" s="49">
        <v>6</v>
      </c>
      <c r="K92" s="94">
        <v>0.91</v>
      </c>
      <c r="L92" s="50"/>
      <c r="M92" s="50"/>
      <c r="N92" s="48" t="s">
        <v>72</v>
      </c>
      <c r="O92" s="51">
        <f t="shared" si="41"/>
        <v>0.91</v>
      </c>
      <c r="P92" s="93">
        <f t="shared" si="42"/>
        <v>0.91</v>
      </c>
      <c r="Q92" s="53">
        <f t="shared" si="43"/>
        <v>0</v>
      </c>
      <c r="R92" s="53">
        <f t="shared" si="44"/>
        <v>0</v>
      </c>
      <c r="S92" s="53">
        <f t="shared" si="45"/>
        <v>0</v>
      </c>
      <c r="T92" s="54">
        <f t="shared" si="46"/>
        <v>35.49</v>
      </c>
      <c r="U92" s="54">
        <f t="shared" si="47"/>
        <v>0</v>
      </c>
      <c r="V92" s="54">
        <f t="shared" si="48"/>
        <v>0</v>
      </c>
      <c r="W92" s="54">
        <f t="shared" si="49"/>
        <v>0</v>
      </c>
      <c r="X92" s="54">
        <f t="shared" si="50"/>
        <v>0</v>
      </c>
      <c r="Y92" s="54">
        <f t="shared" si="51"/>
        <v>0</v>
      </c>
      <c r="Z92" s="54">
        <f t="shared" si="52"/>
        <v>0</v>
      </c>
      <c r="AA92" s="70">
        <f t="shared" si="53"/>
        <v>0</v>
      </c>
      <c r="AB92" s="74"/>
    </row>
    <row r="93" spans="1:28" ht="15.75">
      <c r="A93" s="140" t="s">
        <v>17</v>
      </c>
      <c r="B93" s="141" t="s">
        <v>97</v>
      </c>
      <c r="C93" s="141"/>
      <c r="D93" s="142"/>
      <c r="E93" s="47"/>
      <c r="F93" s="48"/>
      <c r="G93" s="49"/>
      <c r="H93" s="49"/>
      <c r="I93" s="49"/>
      <c r="J93" s="49"/>
      <c r="K93" s="94"/>
      <c r="L93" s="50"/>
      <c r="M93" s="50"/>
      <c r="N93" s="48"/>
      <c r="O93" s="51">
        <f t="shared" ref="O93:O108" si="58">IF(OR(N93="Sm",N93="PtS",N93="PtR",N93="Pt"),P93,IF(AND(N93="C",K93&gt;0),K93+18*MAX(I93,J93)*0.001-0.06,IF(AND(N93="2C",K93&gt;0),K93+36*MAX(I93,J93)*0.001-0.06,IF(AND(N93="Cd",L93&gt;0,M93&gt;0),2*(L93+M93+10.25*MAX(I93,J93)*0.001-0.12),IF(AND(N93="Ep",M93&gt;0),M93+22*MAX(I93,J93)*0.001-0.06,IF(AND(N93="Et",M93&gt;0),2*(M93+12.25*MAX(I93,J93)*0.001-0.06),P93))))))</f>
        <v>0</v>
      </c>
      <c r="P93" s="93">
        <f t="shared" ref="P93:P108" si="59">IF(AND(N93="Sm",K93&gt;0),K93+2*(17*MAX(I93,J93)*0.001)-0.06,IF(AND(N93="PtS",M93&gt;0),M93+35*MAX(I93,J93)*0.001+60*MAX(I93,J93)*0.001-0.05,IF(AND(N93="PtR",M93&gt;0),M93+60*MAX(I93,J93)*0.001,IF(AND(N93="Pt",M93&gt;0),M93+15*MAX(I93,J93)*0.001,IF(OR(N93="C",N93="2C",N93="Cd",N93="Ep",N93="Et",N93="Sm",N93="PtS",N93="PtR",N93="Pt"),0,K93)))))</f>
        <v>0</v>
      </c>
      <c r="Q93" s="53">
        <f t="shared" ref="Q93:Q108" si="60">IF(I93=6,H93*O93,0)</f>
        <v>0</v>
      </c>
      <c r="R93" s="53">
        <f t="shared" ref="R93:R108" si="61">IF(I93=8,H93*O93,0)</f>
        <v>0</v>
      </c>
      <c r="S93" s="53">
        <f t="shared" ref="S93:S108" si="62">IF(I93=10,H93*O93,0)</f>
        <v>0</v>
      </c>
      <c r="T93" s="54">
        <f t="shared" ref="T93:T108" si="63">IF(J93 =6,H93*O93,0)</f>
        <v>0</v>
      </c>
      <c r="U93" s="54">
        <f t="shared" ref="U93:U108" si="64">IF(J93 =8,H93*O93,0)</f>
        <v>0</v>
      </c>
      <c r="V93" s="54">
        <f t="shared" ref="V93:V108" si="65">IF(J93 =10,H93*O93,0)</f>
        <v>0</v>
      </c>
      <c r="W93" s="54">
        <f t="shared" ref="W93:W108" si="66">IF(J93 =12,H93*O93,0)</f>
        <v>0</v>
      </c>
      <c r="X93" s="54">
        <f t="shared" ref="X93:X108" si="67">IF(J93 =14,H93*O93,0)</f>
        <v>0</v>
      </c>
      <c r="Y93" s="54">
        <f t="shared" ref="Y93:Y108" si="68">IF(J93 =16,H93*O93,0)</f>
        <v>0</v>
      </c>
      <c r="Z93" s="54">
        <f t="shared" ref="Z93:Z108" si="69">IF(J93 =20,H93*O93,0)</f>
        <v>0</v>
      </c>
      <c r="AA93" s="54">
        <f t="shared" ref="AA93:AA108" si="70">IF(J93 =25,H93*O93,0)</f>
        <v>0</v>
      </c>
    </row>
    <row r="94" spans="1:28">
      <c r="A94" s="44"/>
      <c r="B94" s="72"/>
      <c r="C94" s="46">
        <v>22</v>
      </c>
      <c r="D94" s="46"/>
      <c r="E94" s="47">
        <v>1</v>
      </c>
      <c r="F94" s="48"/>
      <c r="G94" s="49">
        <v>44</v>
      </c>
      <c r="H94" s="49">
        <f t="shared" ref="H94:H102" si="71">PRODUCT(E94,G94)</f>
        <v>44</v>
      </c>
      <c r="I94" s="49"/>
      <c r="J94" s="49">
        <v>6</v>
      </c>
      <c r="K94" s="94">
        <v>1.31</v>
      </c>
      <c r="L94" s="50"/>
      <c r="M94" s="50"/>
      <c r="N94" s="48" t="s">
        <v>72</v>
      </c>
      <c r="O94" s="51">
        <f t="shared" si="58"/>
        <v>1.31</v>
      </c>
      <c r="P94" s="93">
        <f t="shared" si="59"/>
        <v>1.31</v>
      </c>
      <c r="Q94" s="53">
        <f t="shared" si="60"/>
        <v>0</v>
      </c>
      <c r="R94" s="53">
        <f t="shared" si="61"/>
        <v>0</v>
      </c>
      <c r="S94" s="53">
        <f t="shared" si="62"/>
        <v>0</v>
      </c>
      <c r="T94" s="54">
        <f t="shared" si="63"/>
        <v>57.64</v>
      </c>
      <c r="U94" s="54">
        <f t="shared" si="64"/>
        <v>0</v>
      </c>
      <c r="V94" s="54">
        <f t="shared" si="65"/>
        <v>0</v>
      </c>
      <c r="W94" s="54">
        <f t="shared" si="66"/>
        <v>0</v>
      </c>
      <c r="X94" s="54">
        <f t="shared" si="67"/>
        <v>0</v>
      </c>
      <c r="Y94" s="54">
        <f t="shared" si="68"/>
        <v>0</v>
      </c>
      <c r="Z94" s="54">
        <f t="shared" si="69"/>
        <v>0</v>
      </c>
      <c r="AA94" s="70">
        <f t="shared" si="70"/>
        <v>0</v>
      </c>
      <c r="AB94" s="74"/>
    </row>
    <row r="95" spans="1:28">
      <c r="A95" s="44"/>
      <c r="B95" s="55"/>
      <c r="C95" s="46">
        <v>23</v>
      </c>
      <c r="D95" s="46"/>
      <c r="E95" s="47">
        <v>1</v>
      </c>
      <c r="F95" s="48"/>
      <c r="G95" s="49">
        <v>3</v>
      </c>
      <c r="H95" s="49">
        <f t="shared" si="71"/>
        <v>3</v>
      </c>
      <c r="I95" s="49"/>
      <c r="J95" s="49">
        <v>12</v>
      </c>
      <c r="K95" s="94">
        <v>2.4</v>
      </c>
      <c r="L95" s="50"/>
      <c r="M95" s="50"/>
      <c r="N95" s="48" t="s">
        <v>72</v>
      </c>
      <c r="O95" s="51">
        <f t="shared" si="58"/>
        <v>2.4</v>
      </c>
      <c r="P95" s="93">
        <f t="shared" si="59"/>
        <v>2.4</v>
      </c>
      <c r="Q95" s="53">
        <f t="shared" si="60"/>
        <v>0</v>
      </c>
      <c r="R95" s="53">
        <f t="shared" si="61"/>
        <v>0</v>
      </c>
      <c r="S95" s="53">
        <f t="shared" si="62"/>
        <v>0</v>
      </c>
      <c r="T95" s="54">
        <f t="shared" si="63"/>
        <v>0</v>
      </c>
      <c r="U95" s="54">
        <f t="shared" si="64"/>
        <v>0</v>
      </c>
      <c r="V95" s="54">
        <f t="shared" si="65"/>
        <v>0</v>
      </c>
      <c r="W95" s="54">
        <f t="shared" si="66"/>
        <v>7.1999999999999993</v>
      </c>
      <c r="X95" s="54">
        <f t="shared" si="67"/>
        <v>0</v>
      </c>
      <c r="Y95" s="54">
        <f t="shared" si="68"/>
        <v>0</v>
      </c>
      <c r="Z95" s="54">
        <f t="shared" si="69"/>
        <v>0</v>
      </c>
      <c r="AA95" s="70">
        <f t="shared" si="70"/>
        <v>0</v>
      </c>
      <c r="AB95" s="74"/>
    </row>
    <row r="96" spans="1:28">
      <c r="A96" s="44"/>
      <c r="B96" s="72"/>
      <c r="C96" s="46">
        <v>24</v>
      </c>
      <c r="D96" s="46"/>
      <c r="E96" s="47">
        <v>1</v>
      </c>
      <c r="F96" s="48"/>
      <c r="G96" s="49">
        <v>3</v>
      </c>
      <c r="H96" s="49">
        <f t="shared" si="71"/>
        <v>3</v>
      </c>
      <c r="I96" s="49"/>
      <c r="J96" s="49">
        <v>14</v>
      </c>
      <c r="K96" s="94">
        <v>3</v>
      </c>
      <c r="L96" s="50"/>
      <c r="M96" s="50"/>
      <c r="N96" s="48" t="s">
        <v>72</v>
      </c>
      <c r="O96" s="51">
        <f t="shared" si="58"/>
        <v>3</v>
      </c>
      <c r="P96" s="93">
        <f t="shared" si="59"/>
        <v>3</v>
      </c>
      <c r="Q96" s="53">
        <f t="shared" si="60"/>
        <v>0</v>
      </c>
      <c r="R96" s="53">
        <f t="shared" si="61"/>
        <v>0</v>
      </c>
      <c r="S96" s="53">
        <f t="shared" si="62"/>
        <v>0</v>
      </c>
      <c r="T96" s="54">
        <f t="shared" si="63"/>
        <v>0</v>
      </c>
      <c r="U96" s="54">
        <f t="shared" si="64"/>
        <v>0</v>
      </c>
      <c r="V96" s="54">
        <f t="shared" si="65"/>
        <v>0</v>
      </c>
      <c r="W96" s="54">
        <f t="shared" si="66"/>
        <v>0</v>
      </c>
      <c r="X96" s="54">
        <f t="shared" si="67"/>
        <v>9</v>
      </c>
      <c r="Y96" s="54">
        <f t="shared" si="68"/>
        <v>0</v>
      </c>
      <c r="Z96" s="54">
        <f t="shared" si="69"/>
        <v>0</v>
      </c>
      <c r="AA96" s="70">
        <f t="shared" si="70"/>
        <v>0</v>
      </c>
      <c r="AB96" s="74"/>
    </row>
    <row r="97" spans="1:28">
      <c r="A97" s="44"/>
      <c r="B97" s="55"/>
      <c r="C97" s="46">
        <v>25</v>
      </c>
      <c r="D97" s="46"/>
      <c r="E97" s="47">
        <v>1</v>
      </c>
      <c r="F97" s="48"/>
      <c r="G97" s="49">
        <v>3</v>
      </c>
      <c r="H97" s="49">
        <f>PRODUCT(E97,G97)</f>
        <v>3</v>
      </c>
      <c r="I97" s="49"/>
      <c r="J97" s="49">
        <v>10</v>
      </c>
      <c r="K97" s="94">
        <v>4.4000000000000004</v>
      </c>
      <c r="L97" s="50"/>
      <c r="M97" s="50"/>
      <c r="N97" s="48" t="s">
        <v>72</v>
      </c>
      <c r="O97" s="51">
        <f>IF(OR(N97="Sm",N97="PtS",N97="PtR",N97="Pt"),P97,IF(AND(N97="C",K97&gt;0),K97+18*MAX(I97,J97)*0.001-0.06,IF(AND(N97="2C",K97&gt;0),K97+36*MAX(I97,J97)*0.001-0.06,IF(AND(N97="Cd",L97&gt;0,M97&gt;0),2*(L97+M97+10.25*MAX(I97,J97)*0.001-0.12),IF(AND(N97="Ep",M97&gt;0),M97+22*MAX(I97,J97)*0.001-0.06,IF(AND(N97="Et",M97&gt;0),2*(M97+12.25*MAX(I97,J97)*0.001-0.06),P97))))))</f>
        <v>4.4000000000000004</v>
      </c>
      <c r="P97" s="93">
        <f>IF(AND(N97="Sm",K97&gt;0),K97+2*(17*MAX(I97,J97)*0.001)-0.06,IF(AND(N97="PtS",M97&gt;0),M97+35*MAX(I97,J97)*0.001+60*MAX(I97,J97)*0.001-0.05,IF(AND(N97="PtR",M97&gt;0),M97+60*MAX(I97,J97)*0.001,IF(AND(N97="Pt",M97&gt;0),M97+15*MAX(I97,J97)*0.001,IF(OR(N97="C",N97="2C",N97="Cd",N97="Ep",N97="Et",N97="Sm",N97="PtS",N97="PtR",N97="Pt"),0,K97)))))</f>
        <v>4.4000000000000004</v>
      </c>
      <c r="Q97" s="53">
        <f>IF(I97=6,H97*O97,0)</f>
        <v>0</v>
      </c>
      <c r="R97" s="53">
        <f>IF(I97=8,H97*O97,0)</f>
        <v>0</v>
      </c>
      <c r="S97" s="53">
        <f>IF(I97=10,H97*O97,0)</f>
        <v>0</v>
      </c>
      <c r="T97" s="54">
        <f>IF(J97 =6,H97*O97,0)</f>
        <v>0</v>
      </c>
      <c r="U97" s="54">
        <f>IF(J97 =8,H97*O97,0)</f>
        <v>0</v>
      </c>
      <c r="V97" s="54">
        <f>IF(J97 =10,H97*O97,0)</f>
        <v>13.200000000000001</v>
      </c>
      <c r="W97" s="54">
        <f>IF(J97 =12,H97*O97,0)</f>
        <v>0</v>
      </c>
      <c r="X97" s="54">
        <f>IF(J97 =14,H97*O97,0)</f>
        <v>0</v>
      </c>
      <c r="Y97" s="54">
        <f>IF(J97 =16,H97*O97,0)</f>
        <v>0</v>
      </c>
      <c r="Z97" s="54">
        <f>IF(J97 =20,H97*O97,0)</f>
        <v>0</v>
      </c>
      <c r="AA97" s="70">
        <f>IF(J97 =25,H97*O97,0)</f>
        <v>0</v>
      </c>
      <c r="AB97" s="74"/>
    </row>
    <row r="98" spans="1:28">
      <c r="A98" s="44"/>
      <c r="B98" s="55"/>
      <c r="C98" s="46">
        <v>26</v>
      </c>
      <c r="D98" s="46"/>
      <c r="E98" s="47">
        <v>1</v>
      </c>
      <c r="F98" s="48"/>
      <c r="G98" s="49">
        <v>3</v>
      </c>
      <c r="H98" s="49">
        <f>PRODUCT(E98,G98)</f>
        <v>3</v>
      </c>
      <c r="I98" s="49"/>
      <c r="J98" s="49">
        <v>12</v>
      </c>
      <c r="K98" s="94">
        <v>5.66</v>
      </c>
      <c r="L98" s="50"/>
      <c r="M98" s="50"/>
      <c r="N98" s="48" t="s">
        <v>72</v>
      </c>
      <c r="O98" s="51">
        <f>IF(OR(N98="Sm",N98="PtS",N98="PtR",N98="Pt"),P98,IF(AND(N98="C",K98&gt;0),K98+18*MAX(I98,J98)*0.001-0.06,IF(AND(N98="2C",K98&gt;0),K98+36*MAX(I98,J98)*0.001-0.06,IF(AND(N98="Cd",L98&gt;0,M98&gt;0),2*(L98+M98+10.25*MAX(I98,J98)*0.001-0.12),IF(AND(N98="Ep",M98&gt;0),M98+22*MAX(I98,J98)*0.001-0.06,IF(AND(N98="Et",M98&gt;0),2*(M98+12.25*MAX(I98,J98)*0.001-0.06),P98))))))</f>
        <v>5.66</v>
      </c>
      <c r="P98" s="93">
        <f>IF(AND(N98="Sm",K98&gt;0),K98+2*(17*MAX(I98,J98)*0.001)-0.06,IF(AND(N98="PtS",M98&gt;0),M98+35*MAX(I98,J98)*0.001+60*MAX(I98,J98)*0.001-0.05,IF(AND(N98="PtR",M98&gt;0),M98+60*MAX(I98,J98)*0.001,IF(AND(N98="Pt",M98&gt;0),M98+15*MAX(I98,J98)*0.001,IF(OR(N98="C",N98="2C",N98="Cd",N98="Ep",N98="Et",N98="Sm",N98="PtS",N98="PtR",N98="Pt"),0,K98)))))</f>
        <v>5.66</v>
      </c>
      <c r="Q98" s="53">
        <f>IF(I98=6,H98*O98,0)</f>
        <v>0</v>
      </c>
      <c r="R98" s="53">
        <f>IF(I98=8,H98*O98,0)</f>
        <v>0</v>
      </c>
      <c r="S98" s="53">
        <f>IF(I98=10,H98*O98,0)</f>
        <v>0</v>
      </c>
      <c r="T98" s="54">
        <f>IF(J98 =6,H98*O98,0)</f>
        <v>0</v>
      </c>
      <c r="U98" s="54">
        <f>IF(J98 =8,H98*O98,0)</f>
        <v>0</v>
      </c>
      <c r="V98" s="54">
        <f>IF(J98 =10,H98*O98,0)</f>
        <v>0</v>
      </c>
      <c r="W98" s="54">
        <f>IF(J98 =12,H98*O98,0)</f>
        <v>16.98</v>
      </c>
      <c r="X98" s="54">
        <f>IF(J98 =14,H98*O98,0)</f>
        <v>0</v>
      </c>
      <c r="Y98" s="54">
        <f>IF(J98 =16,H98*O98,0)</f>
        <v>0</v>
      </c>
      <c r="Z98" s="54">
        <f>IF(J98 =20,H98*O98,0)</f>
        <v>0</v>
      </c>
      <c r="AA98" s="70">
        <f>IF(J98 =25,H98*O98,0)</f>
        <v>0</v>
      </c>
      <c r="AB98" s="74"/>
    </row>
    <row r="99" spans="1:28">
      <c r="A99" s="44"/>
      <c r="B99" s="72"/>
      <c r="C99" s="46">
        <v>27</v>
      </c>
      <c r="D99" s="46"/>
      <c r="E99" s="47">
        <v>1</v>
      </c>
      <c r="F99" s="48"/>
      <c r="G99" s="49">
        <v>3</v>
      </c>
      <c r="H99" s="49">
        <f>PRODUCT(E99,G99)</f>
        <v>3</v>
      </c>
      <c r="I99" s="49"/>
      <c r="J99" s="49">
        <v>16</v>
      </c>
      <c r="K99" s="94">
        <v>5.8</v>
      </c>
      <c r="L99" s="50"/>
      <c r="M99" s="50"/>
      <c r="N99" s="48" t="s">
        <v>72</v>
      </c>
      <c r="O99" s="51">
        <f>IF(OR(N99="Sm",N99="PtS",N99="PtR",N99="Pt"),P99,IF(AND(N99="C",K99&gt;0),K99+18*MAX(I99,J99)*0.001-0.06,IF(AND(N99="2C",K99&gt;0),K99+36*MAX(I99,J99)*0.001-0.06,IF(AND(N99="Cd",L99&gt;0,M99&gt;0),2*(L99+M99+10.25*MAX(I99,J99)*0.001-0.12),IF(AND(N99="Ep",M99&gt;0),M99+22*MAX(I99,J99)*0.001-0.06,IF(AND(N99="Et",M99&gt;0),2*(M99+12.25*MAX(I99,J99)*0.001-0.06),P99))))))</f>
        <v>5.8</v>
      </c>
      <c r="P99" s="93">
        <f>IF(AND(N99="Sm",K99&gt;0),K99+2*(17*MAX(I99,J99)*0.001)-0.06,IF(AND(N99="PtS",M99&gt;0),M99+35*MAX(I99,J99)*0.001+60*MAX(I99,J99)*0.001-0.05,IF(AND(N99="PtR",M99&gt;0),M99+60*MAX(I99,J99)*0.001,IF(AND(N99="Pt",M99&gt;0),M99+15*MAX(I99,J99)*0.001,IF(OR(N99="C",N99="2C",N99="Cd",N99="Ep",N99="Et",N99="Sm",N99="PtS",N99="PtR",N99="Pt"),0,K99)))))</f>
        <v>5.8</v>
      </c>
      <c r="Q99" s="53">
        <f>IF(I99=6,H99*O99,0)</f>
        <v>0</v>
      </c>
      <c r="R99" s="53">
        <f>IF(I99=8,H99*O99,0)</f>
        <v>0</v>
      </c>
      <c r="S99" s="53">
        <f>IF(I99=10,H99*O99,0)</f>
        <v>0</v>
      </c>
      <c r="T99" s="54">
        <f>IF(J99 =6,H99*O99,0)</f>
        <v>0</v>
      </c>
      <c r="U99" s="54">
        <f>IF(J99 =8,H99*O99,0)</f>
        <v>0</v>
      </c>
      <c r="V99" s="54">
        <f>IF(J99 =10,H99*O99,0)</f>
        <v>0</v>
      </c>
      <c r="W99" s="54">
        <f>IF(J99 =12,H99*O99,0)</f>
        <v>0</v>
      </c>
      <c r="X99" s="54">
        <f>IF(J99 =14,H99*O99,0)</f>
        <v>0</v>
      </c>
      <c r="Y99" s="54">
        <f>IF(J99 =16,H99*O99,0)</f>
        <v>17.399999999999999</v>
      </c>
      <c r="Z99" s="54">
        <f>IF(J99 =20,H99*O99,0)</f>
        <v>0</v>
      </c>
      <c r="AA99" s="70">
        <f>IF(J99 =25,H99*O99,0)</f>
        <v>0</v>
      </c>
      <c r="AB99" s="74"/>
    </row>
    <row r="100" spans="1:28">
      <c r="A100" s="44"/>
      <c r="B100" s="55"/>
      <c r="C100" s="46">
        <v>28</v>
      </c>
      <c r="D100" s="46"/>
      <c r="E100" s="47">
        <v>1</v>
      </c>
      <c r="F100" s="48"/>
      <c r="G100" s="49">
        <v>3</v>
      </c>
      <c r="H100" s="49">
        <f t="shared" si="71"/>
        <v>3</v>
      </c>
      <c r="I100" s="49"/>
      <c r="J100" s="49">
        <v>12</v>
      </c>
      <c r="K100" s="94">
        <v>4</v>
      </c>
      <c r="L100" s="50"/>
      <c r="M100" s="50"/>
      <c r="N100" s="48" t="s">
        <v>72</v>
      </c>
      <c r="O100" s="51">
        <f t="shared" si="58"/>
        <v>4</v>
      </c>
      <c r="P100" s="93">
        <f t="shared" si="59"/>
        <v>4</v>
      </c>
      <c r="Q100" s="53">
        <f t="shared" si="60"/>
        <v>0</v>
      </c>
      <c r="R100" s="53">
        <f t="shared" si="61"/>
        <v>0</v>
      </c>
      <c r="S100" s="53">
        <f t="shared" si="62"/>
        <v>0</v>
      </c>
      <c r="T100" s="54">
        <f t="shared" si="63"/>
        <v>0</v>
      </c>
      <c r="U100" s="54">
        <f t="shared" si="64"/>
        <v>0</v>
      </c>
      <c r="V100" s="54">
        <f t="shared" si="65"/>
        <v>0</v>
      </c>
      <c r="W100" s="54">
        <f t="shared" si="66"/>
        <v>12</v>
      </c>
      <c r="X100" s="54">
        <f t="shared" si="67"/>
        <v>0</v>
      </c>
      <c r="Y100" s="54">
        <f t="shared" si="68"/>
        <v>0</v>
      </c>
      <c r="Z100" s="54">
        <f t="shared" si="69"/>
        <v>0</v>
      </c>
      <c r="AA100" s="70">
        <f t="shared" si="70"/>
        <v>0</v>
      </c>
      <c r="AB100" s="74"/>
    </row>
    <row r="101" spans="1:28">
      <c r="A101" s="44"/>
      <c r="B101" s="55"/>
      <c r="C101" s="46">
        <v>29</v>
      </c>
      <c r="D101" s="46"/>
      <c r="E101" s="47">
        <v>1</v>
      </c>
      <c r="F101" s="48"/>
      <c r="G101" s="49">
        <v>3</v>
      </c>
      <c r="H101" s="49">
        <f t="shared" si="71"/>
        <v>3</v>
      </c>
      <c r="I101" s="49"/>
      <c r="J101" s="49">
        <v>14</v>
      </c>
      <c r="K101" s="94">
        <v>5.7</v>
      </c>
      <c r="L101" s="50"/>
      <c r="M101" s="50"/>
      <c r="N101" s="48" t="s">
        <v>72</v>
      </c>
      <c r="O101" s="51">
        <f t="shared" si="58"/>
        <v>5.7</v>
      </c>
      <c r="P101" s="93">
        <f t="shared" si="59"/>
        <v>5.7</v>
      </c>
      <c r="Q101" s="53">
        <f t="shared" si="60"/>
        <v>0</v>
      </c>
      <c r="R101" s="53">
        <f t="shared" si="61"/>
        <v>0</v>
      </c>
      <c r="S101" s="53">
        <f t="shared" si="62"/>
        <v>0</v>
      </c>
      <c r="T101" s="54">
        <f t="shared" si="63"/>
        <v>0</v>
      </c>
      <c r="U101" s="54">
        <f t="shared" si="64"/>
        <v>0</v>
      </c>
      <c r="V101" s="54">
        <f t="shared" si="65"/>
        <v>0</v>
      </c>
      <c r="W101" s="54">
        <f t="shared" si="66"/>
        <v>0</v>
      </c>
      <c r="X101" s="54">
        <f t="shared" si="67"/>
        <v>17.100000000000001</v>
      </c>
      <c r="Y101" s="54">
        <f t="shared" si="68"/>
        <v>0</v>
      </c>
      <c r="Z101" s="54">
        <f t="shared" si="69"/>
        <v>0</v>
      </c>
      <c r="AA101" s="70">
        <f t="shared" si="70"/>
        <v>0</v>
      </c>
      <c r="AB101" s="74"/>
    </row>
    <row r="102" spans="1:28">
      <c r="A102" s="44"/>
      <c r="B102" s="72"/>
      <c r="C102" s="46">
        <v>30</v>
      </c>
      <c r="D102" s="46"/>
      <c r="E102" s="47">
        <v>1</v>
      </c>
      <c r="F102" s="48"/>
      <c r="G102" s="49">
        <v>44</v>
      </c>
      <c r="H102" s="49">
        <f t="shared" si="71"/>
        <v>44</v>
      </c>
      <c r="I102" s="49"/>
      <c r="J102" s="49">
        <v>6</v>
      </c>
      <c r="K102" s="94">
        <v>0.91</v>
      </c>
      <c r="L102" s="50"/>
      <c r="M102" s="50"/>
      <c r="N102" s="48" t="s">
        <v>72</v>
      </c>
      <c r="O102" s="51">
        <f t="shared" si="58"/>
        <v>0.91</v>
      </c>
      <c r="P102" s="93">
        <f t="shared" si="59"/>
        <v>0.91</v>
      </c>
      <c r="Q102" s="53">
        <f t="shared" si="60"/>
        <v>0</v>
      </c>
      <c r="R102" s="53">
        <f t="shared" si="61"/>
        <v>0</v>
      </c>
      <c r="S102" s="53">
        <f t="shared" si="62"/>
        <v>0</v>
      </c>
      <c r="T102" s="54">
        <f t="shared" si="63"/>
        <v>40.04</v>
      </c>
      <c r="U102" s="54">
        <f t="shared" si="64"/>
        <v>0</v>
      </c>
      <c r="V102" s="54">
        <f t="shared" si="65"/>
        <v>0</v>
      </c>
      <c r="W102" s="54">
        <f t="shared" si="66"/>
        <v>0</v>
      </c>
      <c r="X102" s="54">
        <f t="shared" si="67"/>
        <v>0</v>
      </c>
      <c r="Y102" s="54">
        <f t="shared" si="68"/>
        <v>0</v>
      </c>
      <c r="Z102" s="54">
        <f t="shared" si="69"/>
        <v>0</v>
      </c>
      <c r="AA102" s="70">
        <f t="shared" si="70"/>
        <v>0</v>
      </c>
      <c r="AB102" s="74"/>
    </row>
    <row r="103" spans="1:28" ht="15.75">
      <c r="A103" s="140" t="s">
        <v>18</v>
      </c>
      <c r="B103" s="141" t="s">
        <v>97</v>
      </c>
      <c r="C103" s="141"/>
      <c r="D103" s="142"/>
      <c r="E103" s="47"/>
      <c r="F103" s="48"/>
      <c r="G103" s="49"/>
      <c r="H103" s="49"/>
      <c r="I103" s="49"/>
      <c r="J103" s="49"/>
      <c r="K103" s="94"/>
      <c r="L103" s="50"/>
      <c r="M103" s="50"/>
      <c r="N103" s="48"/>
      <c r="O103" s="51">
        <f t="shared" si="58"/>
        <v>0</v>
      </c>
      <c r="P103" s="93">
        <f t="shared" si="59"/>
        <v>0</v>
      </c>
      <c r="Q103" s="53">
        <f t="shared" si="60"/>
        <v>0</v>
      </c>
      <c r="R103" s="53">
        <f t="shared" si="61"/>
        <v>0</v>
      </c>
      <c r="S103" s="53">
        <f t="shared" si="62"/>
        <v>0</v>
      </c>
      <c r="T103" s="54">
        <f t="shared" si="63"/>
        <v>0</v>
      </c>
      <c r="U103" s="54">
        <f t="shared" si="64"/>
        <v>0</v>
      </c>
      <c r="V103" s="54">
        <f t="shared" si="65"/>
        <v>0</v>
      </c>
      <c r="W103" s="54">
        <f t="shared" si="66"/>
        <v>0</v>
      </c>
      <c r="X103" s="54">
        <f t="shared" si="67"/>
        <v>0</v>
      </c>
      <c r="Y103" s="54">
        <f t="shared" si="68"/>
        <v>0</v>
      </c>
      <c r="Z103" s="54">
        <f t="shared" si="69"/>
        <v>0</v>
      </c>
      <c r="AA103" s="54">
        <f t="shared" si="70"/>
        <v>0</v>
      </c>
    </row>
    <row r="104" spans="1:28">
      <c r="A104" s="44"/>
      <c r="B104" s="72"/>
      <c r="C104" s="46">
        <v>32</v>
      </c>
      <c r="D104" s="46"/>
      <c r="E104" s="47">
        <v>1</v>
      </c>
      <c r="F104" s="48"/>
      <c r="G104" s="49">
        <v>34</v>
      </c>
      <c r="H104" s="49">
        <f t="shared" ref="H104:H109" si="72">PRODUCT(E104,G104)</f>
        <v>34</v>
      </c>
      <c r="I104" s="49"/>
      <c r="J104" s="49">
        <v>6</v>
      </c>
      <c r="K104" s="94">
        <v>1.18</v>
      </c>
      <c r="L104" s="50"/>
      <c r="M104" s="50"/>
      <c r="N104" s="48" t="s">
        <v>72</v>
      </c>
      <c r="O104" s="51">
        <f t="shared" si="58"/>
        <v>1.18</v>
      </c>
      <c r="P104" s="93">
        <f t="shared" si="59"/>
        <v>1.18</v>
      </c>
      <c r="Q104" s="53">
        <f t="shared" si="60"/>
        <v>0</v>
      </c>
      <c r="R104" s="53">
        <f t="shared" si="61"/>
        <v>0</v>
      </c>
      <c r="S104" s="53">
        <f t="shared" si="62"/>
        <v>0</v>
      </c>
      <c r="T104" s="54">
        <f t="shared" si="63"/>
        <v>40.119999999999997</v>
      </c>
      <c r="U104" s="54">
        <f t="shared" si="64"/>
        <v>0</v>
      </c>
      <c r="V104" s="54">
        <f t="shared" si="65"/>
        <v>0</v>
      </c>
      <c r="W104" s="54">
        <f t="shared" si="66"/>
        <v>0</v>
      </c>
      <c r="X104" s="54">
        <f t="shared" si="67"/>
        <v>0</v>
      </c>
      <c r="Y104" s="54">
        <f t="shared" si="68"/>
        <v>0</v>
      </c>
      <c r="Z104" s="54">
        <f t="shared" si="69"/>
        <v>0</v>
      </c>
      <c r="AA104" s="70">
        <f t="shared" si="70"/>
        <v>0</v>
      </c>
      <c r="AB104" s="74"/>
    </row>
    <row r="105" spans="1:28">
      <c r="A105" s="44"/>
      <c r="B105" s="55"/>
      <c r="C105" s="46">
        <v>33</v>
      </c>
      <c r="D105" s="46"/>
      <c r="E105" s="47">
        <v>1</v>
      </c>
      <c r="F105" s="48"/>
      <c r="G105" s="49">
        <v>3</v>
      </c>
      <c r="H105" s="49">
        <f t="shared" si="72"/>
        <v>3</v>
      </c>
      <c r="I105" s="49"/>
      <c r="J105" s="49">
        <v>12</v>
      </c>
      <c r="K105" s="94">
        <v>3</v>
      </c>
      <c r="L105" s="50"/>
      <c r="M105" s="50"/>
      <c r="N105" s="48" t="s">
        <v>72</v>
      </c>
      <c r="O105" s="51">
        <f t="shared" si="58"/>
        <v>3</v>
      </c>
      <c r="P105" s="93">
        <f t="shared" si="59"/>
        <v>3</v>
      </c>
      <c r="Q105" s="53">
        <f t="shared" si="60"/>
        <v>0</v>
      </c>
      <c r="R105" s="53">
        <f t="shared" si="61"/>
        <v>0</v>
      </c>
      <c r="S105" s="53">
        <f t="shared" si="62"/>
        <v>0</v>
      </c>
      <c r="T105" s="54">
        <f t="shared" si="63"/>
        <v>0</v>
      </c>
      <c r="U105" s="54">
        <f t="shared" si="64"/>
        <v>0</v>
      </c>
      <c r="V105" s="54">
        <f t="shared" si="65"/>
        <v>0</v>
      </c>
      <c r="W105" s="54">
        <f t="shared" si="66"/>
        <v>9</v>
      </c>
      <c r="X105" s="54">
        <f t="shared" si="67"/>
        <v>0</v>
      </c>
      <c r="Y105" s="54">
        <f t="shared" si="68"/>
        <v>0</v>
      </c>
      <c r="Z105" s="54">
        <f t="shared" si="69"/>
        <v>0</v>
      </c>
      <c r="AA105" s="70">
        <f t="shared" si="70"/>
        <v>0</v>
      </c>
      <c r="AB105" s="74"/>
    </row>
    <row r="106" spans="1:28">
      <c r="A106" s="44"/>
      <c r="B106" s="72"/>
      <c r="C106" s="46">
        <v>34</v>
      </c>
      <c r="D106" s="46"/>
      <c r="E106" s="47">
        <v>1</v>
      </c>
      <c r="F106" s="48"/>
      <c r="G106" s="49">
        <v>3</v>
      </c>
      <c r="H106" s="49">
        <f t="shared" si="72"/>
        <v>3</v>
      </c>
      <c r="I106" s="49"/>
      <c r="J106" s="49">
        <v>12</v>
      </c>
      <c r="K106" s="94">
        <v>4.1900000000000004</v>
      </c>
      <c r="L106" s="50"/>
      <c r="M106" s="50"/>
      <c r="N106" s="48" t="s">
        <v>72</v>
      </c>
      <c r="O106" s="51">
        <f t="shared" si="58"/>
        <v>4.1900000000000004</v>
      </c>
      <c r="P106" s="93">
        <f t="shared" si="59"/>
        <v>4.1900000000000004</v>
      </c>
      <c r="Q106" s="53">
        <f t="shared" si="60"/>
        <v>0</v>
      </c>
      <c r="R106" s="53">
        <f t="shared" si="61"/>
        <v>0</v>
      </c>
      <c r="S106" s="53">
        <f t="shared" si="62"/>
        <v>0</v>
      </c>
      <c r="T106" s="54">
        <f t="shared" si="63"/>
        <v>0</v>
      </c>
      <c r="U106" s="54">
        <f t="shared" si="64"/>
        <v>0</v>
      </c>
      <c r="V106" s="54">
        <f t="shared" si="65"/>
        <v>0</v>
      </c>
      <c r="W106" s="54">
        <f t="shared" si="66"/>
        <v>12.57</v>
      </c>
      <c r="X106" s="54">
        <f t="shared" si="67"/>
        <v>0</v>
      </c>
      <c r="Y106" s="54">
        <f t="shared" si="68"/>
        <v>0</v>
      </c>
      <c r="Z106" s="54">
        <f t="shared" si="69"/>
        <v>0</v>
      </c>
      <c r="AA106" s="70">
        <f t="shared" si="70"/>
        <v>0</v>
      </c>
      <c r="AB106" s="74"/>
    </row>
    <row r="107" spans="1:28">
      <c r="A107" s="44"/>
      <c r="B107" s="75"/>
      <c r="C107" s="46">
        <v>35</v>
      </c>
      <c r="D107" s="46"/>
      <c r="E107" s="47">
        <v>1</v>
      </c>
      <c r="F107" s="48"/>
      <c r="G107" s="49">
        <v>3</v>
      </c>
      <c r="H107" s="49">
        <f t="shared" si="72"/>
        <v>3</v>
      </c>
      <c r="I107" s="49"/>
      <c r="J107" s="49">
        <v>12</v>
      </c>
      <c r="K107" s="94">
        <v>3.6</v>
      </c>
      <c r="L107" s="50"/>
      <c r="M107" s="50"/>
      <c r="N107" s="48" t="s">
        <v>72</v>
      </c>
      <c r="O107" s="51">
        <f t="shared" si="58"/>
        <v>3.6</v>
      </c>
      <c r="P107" s="93">
        <f t="shared" si="59"/>
        <v>3.6</v>
      </c>
      <c r="Q107" s="53">
        <f t="shared" si="60"/>
        <v>0</v>
      </c>
      <c r="R107" s="53">
        <f t="shared" si="61"/>
        <v>0</v>
      </c>
      <c r="S107" s="53">
        <f t="shared" si="62"/>
        <v>0</v>
      </c>
      <c r="T107" s="54">
        <f t="shared" si="63"/>
        <v>0</v>
      </c>
      <c r="U107" s="54">
        <f t="shared" si="64"/>
        <v>0</v>
      </c>
      <c r="V107" s="54">
        <f t="shared" si="65"/>
        <v>0</v>
      </c>
      <c r="W107" s="54">
        <f t="shared" si="66"/>
        <v>10.8</v>
      </c>
      <c r="X107" s="54">
        <f t="shared" si="67"/>
        <v>0</v>
      </c>
      <c r="Y107" s="54">
        <f t="shared" si="68"/>
        <v>0</v>
      </c>
      <c r="Z107" s="54">
        <f t="shared" si="69"/>
        <v>0</v>
      </c>
      <c r="AA107" s="70">
        <f t="shared" si="70"/>
        <v>0</v>
      </c>
      <c r="AB107" s="74"/>
    </row>
    <row r="108" spans="1:28">
      <c r="A108" s="44"/>
      <c r="B108" s="75"/>
      <c r="C108" s="46">
        <v>36</v>
      </c>
      <c r="D108" s="46"/>
      <c r="E108" s="47">
        <v>1</v>
      </c>
      <c r="F108" s="48"/>
      <c r="G108" s="49">
        <v>3</v>
      </c>
      <c r="H108" s="49">
        <f t="shared" si="72"/>
        <v>3</v>
      </c>
      <c r="I108" s="49"/>
      <c r="J108" s="49">
        <v>10</v>
      </c>
      <c r="K108" s="94">
        <v>3.55</v>
      </c>
      <c r="L108" s="50"/>
      <c r="M108" s="50"/>
      <c r="N108" s="48" t="s">
        <v>72</v>
      </c>
      <c r="O108" s="51">
        <f t="shared" si="58"/>
        <v>3.55</v>
      </c>
      <c r="P108" s="93">
        <f t="shared" si="59"/>
        <v>3.55</v>
      </c>
      <c r="Q108" s="53">
        <f t="shared" si="60"/>
        <v>0</v>
      </c>
      <c r="R108" s="53">
        <f t="shared" si="61"/>
        <v>0</v>
      </c>
      <c r="S108" s="53">
        <f t="shared" si="62"/>
        <v>0</v>
      </c>
      <c r="T108" s="54">
        <f t="shared" si="63"/>
        <v>0</v>
      </c>
      <c r="U108" s="54">
        <f t="shared" si="64"/>
        <v>0</v>
      </c>
      <c r="V108" s="54">
        <f t="shared" si="65"/>
        <v>10.649999999999999</v>
      </c>
      <c r="W108" s="54">
        <f t="shared" si="66"/>
        <v>0</v>
      </c>
      <c r="X108" s="54">
        <f t="shared" si="67"/>
        <v>0</v>
      </c>
      <c r="Y108" s="54">
        <f t="shared" si="68"/>
        <v>0</v>
      </c>
      <c r="Z108" s="54">
        <f t="shared" si="69"/>
        <v>0</v>
      </c>
      <c r="AA108" s="70">
        <f t="shared" si="70"/>
        <v>0</v>
      </c>
      <c r="AB108" s="74"/>
    </row>
    <row r="109" spans="1:28">
      <c r="A109" s="56"/>
      <c r="B109" s="46"/>
      <c r="C109" s="46">
        <v>37</v>
      </c>
      <c r="D109" s="46"/>
      <c r="E109" s="47">
        <v>1</v>
      </c>
      <c r="F109" s="48"/>
      <c r="G109" s="49">
        <v>34</v>
      </c>
      <c r="H109" s="49">
        <f t="shared" si="72"/>
        <v>34</v>
      </c>
      <c r="I109" s="49"/>
      <c r="J109" s="49">
        <v>6</v>
      </c>
      <c r="K109" s="94">
        <v>0.81</v>
      </c>
      <c r="L109" s="50"/>
      <c r="M109" s="50"/>
      <c r="N109" s="48" t="s">
        <v>72</v>
      </c>
      <c r="O109" s="51">
        <f>IF(OR(N109="Sm",N109="PtS",N109="PtR",N109="Pt"),P109,IF(AND(N109="C",K109&gt;0),K109+18*MAX(I109,J109)*0.001-0.06,IF(AND(N109="2C",K109&gt;0),K109+36*MAX(I109,J109)*0.001-0.06,IF(AND(N109="Cd",L109&gt;0,M109&gt;0),2*(L109+M109+10.25*MAX(I109,J109)*0.001-0.12),IF(AND(N109="Ep",M109&gt;0),M109+22*MAX(I109,J109)*0.001-0.06,IF(AND(N109="Et",M109&gt;0),2*(M109+12.25*MAX(I109,J109)*0.001-0.06),P109))))))</f>
        <v>0.81</v>
      </c>
      <c r="P109" s="93">
        <f>IF(AND(N109="Sm",K109&gt;0),K109+2*(17*MAX(I109,J109)*0.001)-0.06,IF(AND(N109="PtS",M109&gt;0),M109+35*MAX(I109,J109)*0.001+60*MAX(I109,J109)*0.001-0.05,IF(AND(N109="PtR",M109&gt;0),M109+60*MAX(I109,J109)*0.001,IF(AND(N109="Pt",M109&gt;0),M109+15*MAX(I109,J109)*0.001,IF(OR(N109="C",N109="2C",N109="Cd",N109="Ep",N109="Et",N109="Sm",N109="PtS",N109="PtR",N109="Pt"),0,K109)))))</f>
        <v>0.81</v>
      </c>
      <c r="Q109" s="53">
        <f>IF(I109=6,H109*O109,0)</f>
        <v>0</v>
      </c>
      <c r="R109" s="53">
        <f>IF(I109=8,H109*O109,0)</f>
        <v>0</v>
      </c>
      <c r="S109" s="53">
        <f>IF(I109=10,H109*O109,0)</f>
        <v>0</v>
      </c>
      <c r="T109" s="54">
        <f>IF(J109 =6,H109*O109,0)</f>
        <v>27.540000000000003</v>
      </c>
      <c r="U109" s="54">
        <f>IF(J109 =8,H109*O109,0)</f>
        <v>0</v>
      </c>
      <c r="V109" s="54">
        <f>IF(J109 =10,H109*O109,0)</f>
        <v>0</v>
      </c>
      <c r="W109" s="54">
        <f>IF(J109 =12,H109*O109,0)</f>
        <v>0</v>
      </c>
      <c r="X109" s="54">
        <f>IF(J109 =14,H109*O109,0)</f>
        <v>0</v>
      </c>
      <c r="Y109" s="54">
        <f>IF(J109 =16,H109*O109,0)</f>
        <v>0</v>
      </c>
      <c r="Z109" s="54">
        <f>IF(J109 =20,H109*O109,0)</f>
        <v>0</v>
      </c>
      <c r="AA109" s="70">
        <f>IF(J109 =25,H109*O109,0)</f>
        <v>0</v>
      </c>
      <c r="AB109" s="74"/>
    </row>
    <row r="110" spans="1:28" ht="15.75">
      <c r="A110" s="140" t="s">
        <v>19</v>
      </c>
      <c r="B110" s="141" t="s">
        <v>97</v>
      </c>
      <c r="C110" s="141"/>
      <c r="D110" s="142"/>
      <c r="E110" s="47"/>
      <c r="F110" s="48"/>
      <c r="G110" s="49"/>
      <c r="H110" s="49"/>
      <c r="I110" s="49"/>
      <c r="J110" s="49"/>
      <c r="K110" s="94"/>
      <c r="L110" s="50"/>
      <c r="M110" s="50"/>
      <c r="N110" s="48"/>
      <c r="O110" s="51">
        <f t="shared" ref="O110:O157" si="73">IF(OR(N110="Sm",N110="PtS",N110="PtR",N110="Pt"),P110,IF(AND(N110="C",K110&gt;0),K110+18*MAX(I110,J110)*0.001-0.06,IF(AND(N110="2C",K110&gt;0),K110+36*MAX(I110,J110)*0.001-0.06,IF(AND(N110="Cd",L110&gt;0,M110&gt;0),2*(L110+M110+10.25*MAX(I110,J110)*0.001-0.12),IF(AND(N110="Ep",M110&gt;0),M110+22*MAX(I110,J110)*0.001-0.06,IF(AND(N110="Et",M110&gt;0),2*(M110+12.25*MAX(I110,J110)*0.001-0.06),P110))))))</f>
        <v>0</v>
      </c>
      <c r="P110" s="93">
        <f t="shared" ref="P110:P157" si="74">IF(AND(N110="Sm",K110&gt;0),K110+2*(17*MAX(I110,J110)*0.001)-0.06,IF(AND(N110="PtS",M110&gt;0),M110+35*MAX(I110,J110)*0.001+60*MAX(I110,J110)*0.001-0.05,IF(AND(N110="PtR",M110&gt;0),M110+60*MAX(I110,J110)*0.001,IF(AND(N110="Pt",M110&gt;0),M110+15*MAX(I110,J110)*0.001,IF(OR(N110="C",N110="2C",N110="Cd",N110="Ep",N110="Et",N110="Sm",N110="PtS",N110="PtR",N110="Pt"),0,K110)))))</f>
        <v>0</v>
      </c>
      <c r="Q110" s="53">
        <f t="shared" ref="Q110:Q157" si="75">IF(I110=6,H110*O110,0)</f>
        <v>0</v>
      </c>
      <c r="R110" s="53">
        <f t="shared" ref="R110:R157" si="76">IF(I110=8,H110*O110,0)</f>
        <v>0</v>
      </c>
      <c r="S110" s="53">
        <f t="shared" ref="S110:S157" si="77">IF(I110=10,H110*O110,0)</f>
        <v>0</v>
      </c>
      <c r="T110" s="54">
        <f t="shared" ref="T110:T157" si="78">IF(J110 =6,H110*O110,0)</f>
        <v>0</v>
      </c>
      <c r="U110" s="54">
        <f t="shared" ref="U110:U157" si="79">IF(J110 =8,H110*O110,0)</f>
        <v>0</v>
      </c>
      <c r="V110" s="54">
        <f t="shared" ref="V110:V157" si="80">IF(J110 =10,H110*O110,0)</f>
        <v>0</v>
      </c>
      <c r="W110" s="54">
        <f t="shared" ref="W110:W157" si="81">IF(J110 =12,H110*O110,0)</f>
        <v>0</v>
      </c>
      <c r="X110" s="54">
        <f t="shared" ref="X110:X157" si="82">IF(J110 =14,H110*O110,0)</f>
        <v>0</v>
      </c>
      <c r="Y110" s="54">
        <f t="shared" ref="Y110:Y157" si="83">IF(J110 =16,H110*O110,0)</f>
        <v>0</v>
      </c>
      <c r="Z110" s="54">
        <f t="shared" ref="Z110:Z157" si="84">IF(J110 =20,H110*O110,0)</f>
        <v>0</v>
      </c>
      <c r="AA110" s="54">
        <f t="shared" ref="AA110:AA157" si="85">IF(J110 =25,H110*O110,0)</f>
        <v>0</v>
      </c>
    </row>
    <row r="111" spans="1:28">
      <c r="A111" s="44"/>
      <c r="B111" s="72"/>
      <c r="C111" s="46">
        <v>20</v>
      </c>
      <c r="D111" s="46"/>
      <c r="E111" s="47">
        <v>4</v>
      </c>
      <c r="F111" s="48"/>
      <c r="G111" s="49">
        <v>42</v>
      </c>
      <c r="H111" s="49">
        <f>PRODUCT(E111,G111)</f>
        <v>168</v>
      </c>
      <c r="I111" s="49"/>
      <c r="J111" s="49">
        <v>6</v>
      </c>
      <c r="K111" s="94">
        <v>1.18</v>
      </c>
      <c r="L111" s="50"/>
      <c r="M111" s="50"/>
      <c r="N111" s="48" t="s">
        <v>72</v>
      </c>
      <c r="O111" s="51">
        <f t="shared" si="73"/>
        <v>1.18</v>
      </c>
      <c r="P111" s="93">
        <f t="shared" si="74"/>
        <v>1.18</v>
      </c>
      <c r="Q111" s="53">
        <f t="shared" si="75"/>
        <v>0</v>
      </c>
      <c r="R111" s="53">
        <f t="shared" si="76"/>
        <v>0</v>
      </c>
      <c r="S111" s="53">
        <f t="shared" si="77"/>
        <v>0</v>
      </c>
      <c r="T111" s="54">
        <f t="shared" si="78"/>
        <v>198.23999999999998</v>
      </c>
      <c r="U111" s="54">
        <f t="shared" si="79"/>
        <v>0</v>
      </c>
      <c r="V111" s="54">
        <f t="shared" si="80"/>
        <v>0</v>
      </c>
      <c r="W111" s="54">
        <f t="shared" si="81"/>
        <v>0</v>
      </c>
      <c r="X111" s="54">
        <f t="shared" si="82"/>
        <v>0</v>
      </c>
      <c r="Y111" s="54">
        <f t="shared" si="83"/>
        <v>0</v>
      </c>
      <c r="Z111" s="54">
        <f t="shared" si="84"/>
        <v>0</v>
      </c>
      <c r="AA111" s="70">
        <f t="shared" si="85"/>
        <v>0</v>
      </c>
      <c r="AB111" s="74"/>
    </row>
    <row r="112" spans="1:28">
      <c r="A112" s="44"/>
      <c r="B112" s="55"/>
      <c r="C112" s="46">
        <v>21</v>
      </c>
      <c r="D112" s="46"/>
      <c r="E112" s="47">
        <v>4</v>
      </c>
      <c r="F112" s="48"/>
      <c r="G112" s="49">
        <v>3</v>
      </c>
      <c r="H112" s="49">
        <f>PRODUCT(E112,G112)</f>
        <v>12</v>
      </c>
      <c r="I112" s="49"/>
      <c r="J112" s="49">
        <v>10</v>
      </c>
      <c r="K112" s="94">
        <v>4.25</v>
      </c>
      <c r="L112" s="50"/>
      <c r="M112" s="50"/>
      <c r="N112" s="48" t="s">
        <v>72</v>
      </c>
      <c r="O112" s="51">
        <f t="shared" si="73"/>
        <v>4.25</v>
      </c>
      <c r="P112" s="93">
        <f t="shared" si="74"/>
        <v>4.25</v>
      </c>
      <c r="Q112" s="53">
        <f t="shared" si="75"/>
        <v>0</v>
      </c>
      <c r="R112" s="53">
        <f t="shared" si="76"/>
        <v>0</v>
      </c>
      <c r="S112" s="53">
        <f t="shared" si="77"/>
        <v>0</v>
      </c>
      <c r="T112" s="54">
        <f t="shared" si="78"/>
        <v>0</v>
      </c>
      <c r="U112" s="54">
        <f t="shared" si="79"/>
        <v>0</v>
      </c>
      <c r="V112" s="54">
        <f t="shared" si="80"/>
        <v>51</v>
      </c>
      <c r="W112" s="54">
        <f t="shared" si="81"/>
        <v>0</v>
      </c>
      <c r="X112" s="54">
        <f t="shared" si="82"/>
        <v>0</v>
      </c>
      <c r="Y112" s="54">
        <f t="shared" si="83"/>
        <v>0</v>
      </c>
      <c r="Z112" s="54">
        <f t="shared" si="84"/>
        <v>0</v>
      </c>
      <c r="AA112" s="70">
        <f t="shared" si="85"/>
        <v>0</v>
      </c>
      <c r="AB112" s="74"/>
    </row>
    <row r="113" spans="1:28">
      <c r="A113" s="44"/>
      <c r="B113" s="72"/>
      <c r="C113" s="46">
        <v>22</v>
      </c>
      <c r="D113" s="46"/>
      <c r="E113" s="47">
        <v>4</v>
      </c>
      <c r="F113" s="48"/>
      <c r="G113" s="49">
        <v>42</v>
      </c>
      <c r="H113" s="49">
        <f>PRODUCT(E113,G113)</f>
        <v>168</v>
      </c>
      <c r="I113" s="49"/>
      <c r="J113" s="49">
        <v>6</v>
      </c>
      <c r="K113" s="94">
        <v>0.81</v>
      </c>
      <c r="L113" s="50"/>
      <c r="M113" s="50"/>
      <c r="N113" s="48" t="s">
        <v>72</v>
      </c>
      <c r="O113" s="51">
        <f t="shared" si="73"/>
        <v>0.81</v>
      </c>
      <c r="P113" s="93">
        <f t="shared" si="74"/>
        <v>0.81</v>
      </c>
      <c r="Q113" s="53">
        <f t="shared" si="75"/>
        <v>0</v>
      </c>
      <c r="R113" s="53">
        <f t="shared" si="76"/>
        <v>0</v>
      </c>
      <c r="S113" s="53">
        <f t="shared" si="77"/>
        <v>0</v>
      </c>
      <c r="T113" s="54">
        <f t="shared" si="78"/>
        <v>136.08000000000001</v>
      </c>
      <c r="U113" s="54">
        <f t="shared" si="79"/>
        <v>0</v>
      </c>
      <c r="V113" s="54">
        <f t="shared" si="80"/>
        <v>0</v>
      </c>
      <c r="W113" s="54">
        <f t="shared" si="81"/>
        <v>0</v>
      </c>
      <c r="X113" s="54">
        <f t="shared" si="82"/>
        <v>0</v>
      </c>
      <c r="Y113" s="54">
        <f t="shared" si="83"/>
        <v>0</v>
      </c>
      <c r="Z113" s="54">
        <f t="shared" si="84"/>
        <v>0</v>
      </c>
      <c r="AA113" s="70">
        <f t="shared" si="85"/>
        <v>0</v>
      </c>
      <c r="AB113" s="74"/>
    </row>
    <row r="114" spans="1:28">
      <c r="A114" s="44"/>
      <c r="B114" s="55"/>
      <c r="C114" s="46">
        <v>23</v>
      </c>
      <c r="D114" s="46"/>
      <c r="E114" s="47">
        <v>4</v>
      </c>
      <c r="F114" s="48"/>
      <c r="G114" s="49">
        <v>3</v>
      </c>
      <c r="H114" s="49">
        <f>PRODUCT(E114,G114)</f>
        <v>12</v>
      </c>
      <c r="I114" s="49"/>
      <c r="J114" s="49">
        <v>12</v>
      </c>
      <c r="K114" s="94">
        <v>4.3</v>
      </c>
      <c r="L114" s="50"/>
      <c r="M114" s="50"/>
      <c r="N114" s="48" t="s">
        <v>72</v>
      </c>
      <c r="O114" s="51">
        <f t="shared" si="73"/>
        <v>4.3</v>
      </c>
      <c r="P114" s="93">
        <f t="shared" si="74"/>
        <v>4.3</v>
      </c>
      <c r="Q114" s="53">
        <f t="shared" si="75"/>
        <v>0</v>
      </c>
      <c r="R114" s="53">
        <f t="shared" si="76"/>
        <v>0</v>
      </c>
      <c r="S114" s="53">
        <f t="shared" si="77"/>
        <v>0</v>
      </c>
      <c r="T114" s="54">
        <f t="shared" si="78"/>
        <v>0</v>
      </c>
      <c r="U114" s="54">
        <f t="shared" si="79"/>
        <v>0</v>
      </c>
      <c r="V114" s="54">
        <f t="shared" si="80"/>
        <v>0</v>
      </c>
      <c r="W114" s="54">
        <f t="shared" si="81"/>
        <v>51.599999999999994</v>
      </c>
      <c r="X114" s="54">
        <f t="shared" si="82"/>
        <v>0</v>
      </c>
      <c r="Y114" s="54">
        <f t="shared" si="83"/>
        <v>0</v>
      </c>
      <c r="Z114" s="54">
        <f t="shared" si="84"/>
        <v>0</v>
      </c>
      <c r="AA114" s="70">
        <f t="shared" si="85"/>
        <v>0</v>
      </c>
      <c r="AB114" s="74"/>
    </row>
    <row r="115" spans="1:28">
      <c r="A115" s="44"/>
      <c r="B115" s="55"/>
      <c r="C115" s="46">
        <v>24</v>
      </c>
      <c r="D115" s="46"/>
      <c r="E115" s="47">
        <v>4</v>
      </c>
      <c r="F115" s="48"/>
      <c r="G115" s="49">
        <v>3</v>
      </c>
      <c r="H115" s="49">
        <f>PRODUCT(E115,G115)</f>
        <v>12</v>
      </c>
      <c r="I115" s="49"/>
      <c r="J115" s="49">
        <v>12</v>
      </c>
      <c r="K115" s="94">
        <v>5.2</v>
      </c>
      <c r="L115" s="50"/>
      <c r="M115" s="50"/>
      <c r="N115" s="48" t="s">
        <v>72</v>
      </c>
      <c r="O115" s="51">
        <f t="shared" si="73"/>
        <v>5.2</v>
      </c>
      <c r="P115" s="93">
        <f t="shared" si="74"/>
        <v>5.2</v>
      </c>
      <c r="Q115" s="53">
        <f t="shared" si="75"/>
        <v>0</v>
      </c>
      <c r="R115" s="53">
        <f t="shared" si="76"/>
        <v>0</v>
      </c>
      <c r="S115" s="53">
        <f t="shared" si="77"/>
        <v>0</v>
      </c>
      <c r="T115" s="54">
        <f t="shared" si="78"/>
        <v>0</v>
      </c>
      <c r="U115" s="54">
        <f t="shared" si="79"/>
        <v>0</v>
      </c>
      <c r="V115" s="54">
        <f t="shared" si="80"/>
        <v>0</v>
      </c>
      <c r="W115" s="54">
        <f t="shared" si="81"/>
        <v>62.400000000000006</v>
      </c>
      <c r="X115" s="54">
        <f t="shared" si="82"/>
        <v>0</v>
      </c>
      <c r="Y115" s="54">
        <f t="shared" si="83"/>
        <v>0</v>
      </c>
      <c r="Z115" s="54">
        <f t="shared" si="84"/>
        <v>0</v>
      </c>
      <c r="AA115" s="70">
        <f t="shared" si="85"/>
        <v>0</v>
      </c>
      <c r="AB115" s="74"/>
    </row>
    <row r="116" spans="1:28" ht="15.75">
      <c r="A116" s="140" t="s">
        <v>20</v>
      </c>
      <c r="B116" s="141" t="s">
        <v>97</v>
      </c>
      <c r="C116" s="141"/>
      <c r="D116" s="142"/>
      <c r="E116" s="47"/>
      <c r="F116" s="48"/>
      <c r="G116" s="49"/>
      <c r="H116" s="49"/>
      <c r="I116" s="49"/>
      <c r="J116" s="49"/>
      <c r="K116" s="94"/>
      <c r="L116" s="50"/>
      <c r="M116" s="50"/>
      <c r="N116" s="48"/>
      <c r="O116" s="51">
        <f t="shared" si="73"/>
        <v>0</v>
      </c>
      <c r="P116" s="93">
        <f t="shared" si="74"/>
        <v>0</v>
      </c>
      <c r="Q116" s="53">
        <f t="shared" si="75"/>
        <v>0</v>
      </c>
      <c r="R116" s="53">
        <f t="shared" si="76"/>
        <v>0</v>
      </c>
      <c r="S116" s="53">
        <f t="shared" si="77"/>
        <v>0</v>
      </c>
      <c r="T116" s="54">
        <f t="shared" si="78"/>
        <v>0</v>
      </c>
      <c r="U116" s="54">
        <f t="shared" si="79"/>
        <v>0</v>
      </c>
      <c r="V116" s="54">
        <f t="shared" si="80"/>
        <v>0</v>
      </c>
      <c r="W116" s="54">
        <f t="shared" si="81"/>
        <v>0</v>
      </c>
      <c r="X116" s="54">
        <f t="shared" si="82"/>
        <v>0</v>
      </c>
      <c r="Y116" s="54">
        <f t="shared" si="83"/>
        <v>0</v>
      </c>
      <c r="Z116" s="54">
        <f t="shared" si="84"/>
        <v>0</v>
      </c>
      <c r="AA116" s="54">
        <f t="shared" si="85"/>
        <v>0</v>
      </c>
    </row>
    <row r="117" spans="1:28">
      <c r="A117" s="44"/>
      <c r="B117" s="72"/>
      <c r="C117" s="46">
        <v>25</v>
      </c>
      <c r="D117" s="46"/>
      <c r="E117" s="47">
        <v>4</v>
      </c>
      <c r="F117" s="48"/>
      <c r="G117" s="49">
        <v>3</v>
      </c>
      <c r="H117" s="49">
        <f t="shared" ref="H117:H123" si="86">PRODUCT(E117,G117)</f>
        <v>12</v>
      </c>
      <c r="I117" s="49"/>
      <c r="J117" s="49">
        <v>12</v>
      </c>
      <c r="K117" s="94">
        <v>3.45</v>
      </c>
      <c r="L117" s="50"/>
      <c r="M117" s="50"/>
      <c r="N117" s="48" t="s">
        <v>72</v>
      </c>
      <c r="O117" s="51">
        <f t="shared" si="73"/>
        <v>3.45</v>
      </c>
      <c r="P117" s="93">
        <f t="shared" si="74"/>
        <v>3.45</v>
      </c>
      <c r="Q117" s="53">
        <f t="shared" si="75"/>
        <v>0</v>
      </c>
      <c r="R117" s="53">
        <f t="shared" si="76"/>
        <v>0</v>
      </c>
      <c r="S117" s="53">
        <f t="shared" si="77"/>
        <v>0</v>
      </c>
      <c r="T117" s="54">
        <f t="shared" si="78"/>
        <v>0</v>
      </c>
      <c r="U117" s="54">
        <f t="shared" si="79"/>
        <v>0</v>
      </c>
      <c r="V117" s="54">
        <f t="shared" si="80"/>
        <v>0</v>
      </c>
      <c r="W117" s="54">
        <f t="shared" si="81"/>
        <v>41.400000000000006</v>
      </c>
      <c r="X117" s="54">
        <f t="shared" si="82"/>
        <v>0</v>
      </c>
      <c r="Y117" s="54">
        <f t="shared" si="83"/>
        <v>0</v>
      </c>
      <c r="Z117" s="54">
        <f t="shared" si="84"/>
        <v>0</v>
      </c>
      <c r="AA117" s="70">
        <f t="shared" si="85"/>
        <v>0</v>
      </c>
      <c r="AB117" s="74"/>
    </row>
    <row r="118" spans="1:28">
      <c r="A118" s="44"/>
      <c r="B118" s="55"/>
      <c r="C118" s="46">
        <v>26</v>
      </c>
      <c r="D118" s="46"/>
      <c r="E118" s="47">
        <v>4</v>
      </c>
      <c r="F118" s="48"/>
      <c r="G118" s="49">
        <v>26</v>
      </c>
      <c r="H118" s="49">
        <f t="shared" si="86"/>
        <v>104</v>
      </c>
      <c r="I118" s="49"/>
      <c r="J118" s="49">
        <v>6</v>
      </c>
      <c r="K118" s="94">
        <v>1.18</v>
      </c>
      <c r="L118" s="50"/>
      <c r="M118" s="50"/>
      <c r="N118" s="48" t="s">
        <v>72</v>
      </c>
      <c r="O118" s="51">
        <f t="shared" si="73"/>
        <v>1.18</v>
      </c>
      <c r="P118" s="93">
        <f t="shared" si="74"/>
        <v>1.18</v>
      </c>
      <c r="Q118" s="53">
        <f t="shared" si="75"/>
        <v>0</v>
      </c>
      <c r="R118" s="53">
        <f t="shared" si="76"/>
        <v>0</v>
      </c>
      <c r="S118" s="53">
        <f t="shared" si="77"/>
        <v>0</v>
      </c>
      <c r="T118" s="54">
        <f t="shared" si="78"/>
        <v>122.72</v>
      </c>
      <c r="U118" s="54">
        <f t="shared" si="79"/>
        <v>0</v>
      </c>
      <c r="V118" s="54">
        <f t="shared" si="80"/>
        <v>0</v>
      </c>
      <c r="W118" s="54">
        <f t="shared" si="81"/>
        <v>0</v>
      </c>
      <c r="X118" s="54">
        <f t="shared" si="82"/>
        <v>0</v>
      </c>
      <c r="Y118" s="54">
        <f t="shared" si="83"/>
        <v>0</v>
      </c>
      <c r="Z118" s="54">
        <f t="shared" si="84"/>
        <v>0</v>
      </c>
      <c r="AA118" s="70">
        <f t="shared" si="85"/>
        <v>0</v>
      </c>
      <c r="AB118" s="74"/>
    </row>
    <row r="119" spans="1:28">
      <c r="A119" s="44"/>
      <c r="B119" s="55"/>
      <c r="C119" s="46">
        <v>27</v>
      </c>
      <c r="D119" s="46"/>
      <c r="E119" s="47">
        <v>4</v>
      </c>
      <c r="F119" s="48"/>
      <c r="G119" s="49">
        <v>3</v>
      </c>
      <c r="H119" s="49">
        <f t="shared" si="86"/>
        <v>12</v>
      </c>
      <c r="I119" s="49"/>
      <c r="J119" s="49">
        <v>12</v>
      </c>
      <c r="K119" s="94">
        <v>2.5499999999999998</v>
      </c>
      <c r="L119" s="50"/>
      <c r="M119" s="50"/>
      <c r="N119" s="48" t="s">
        <v>72</v>
      </c>
      <c r="O119" s="51">
        <f t="shared" si="73"/>
        <v>2.5499999999999998</v>
      </c>
      <c r="P119" s="93">
        <f t="shared" si="74"/>
        <v>2.5499999999999998</v>
      </c>
      <c r="Q119" s="53">
        <f t="shared" si="75"/>
        <v>0</v>
      </c>
      <c r="R119" s="53">
        <f t="shared" si="76"/>
        <v>0</v>
      </c>
      <c r="S119" s="53">
        <f t="shared" si="77"/>
        <v>0</v>
      </c>
      <c r="T119" s="54">
        <f t="shared" si="78"/>
        <v>0</v>
      </c>
      <c r="U119" s="54">
        <f t="shared" si="79"/>
        <v>0</v>
      </c>
      <c r="V119" s="54">
        <f t="shared" si="80"/>
        <v>0</v>
      </c>
      <c r="W119" s="54">
        <f t="shared" si="81"/>
        <v>30.599999999999998</v>
      </c>
      <c r="X119" s="54">
        <f t="shared" si="82"/>
        <v>0</v>
      </c>
      <c r="Y119" s="54">
        <f t="shared" si="83"/>
        <v>0</v>
      </c>
      <c r="Z119" s="54">
        <f t="shared" si="84"/>
        <v>0</v>
      </c>
      <c r="AA119" s="70">
        <f t="shared" si="85"/>
        <v>0</v>
      </c>
      <c r="AB119" s="74"/>
    </row>
    <row r="120" spans="1:28">
      <c r="A120" s="44"/>
      <c r="B120" s="55"/>
      <c r="C120" s="46">
        <v>28</v>
      </c>
      <c r="D120" s="46"/>
      <c r="E120" s="47">
        <v>4</v>
      </c>
      <c r="F120" s="48"/>
      <c r="G120" s="49">
        <v>3</v>
      </c>
      <c r="H120" s="49">
        <f t="shared" si="86"/>
        <v>12</v>
      </c>
      <c r="I120" s="49"/>
      <c r="J120" s="49">
        <v>10</v>
      </c>
      <c r="K120" s="94">
        <v>2.15</v>
      </c>
      <c r="L120" s="50"/>
      <c r="M120" s="50"/>
      <c r="N120" s="48" t="s">
        <v>72</v>
      </c>
      <c r="O120" s="51">
        <f t="shared" si="73"/>
        <v>2.15</v>
      </c>
      <c r="P120" s="93">
        <f t="shared" si="74"/>
        <v>2.15</v>
      </c>
      <c r="Q120" s="53">
        <f t="shared" si="75"/>
        <v>0</v>
      </c>
      <c r="R120" s="53">
        <f t="shared" si="76"/>
        <v>0</v>
      </c>
      <c r="S120" s="53">
        <f t="shared" si="77"/>
        <v>0</v>
      </c>
      <c r="T120" s="54">
        <f t="shared" si="78"/>
        <v>0</v>
      </c>
      <c r="U120" s="54">
        <f t="shared" si="79"/>
        <v>0</v>
      </c>
      <c r="V120" s="54">
        <f t="shared" si="80"/>
        <v>25.799999999999997</v>
      </c>
      <c r="W120" s="54">
        <f t="shared" si="81"/>
        <v>0</v>
      </c>
      <c r="X120" s="54">
        <f t="shared" si="82"/>
        <v>0</v>
      </c>
      <c r="Y120" s="54">
        <f t="shared" si="83"/>
        <v>0</v>
      </c>
      <c r="Z120" s="54">
        <f t="shared" si="84"/>
        <v>0</v>
      </c>
      <c r="AA120" s="70">
        <f t="shared" si="85"/>
        <v>0</v>
      </c>
      <c r="AB120" s="74"/>
    </row>
    <row r="121" spans="1:28">
      <c r="A121" s="44"/>
      <c r="B121" s="55"/>
      <c r="C121" s="46">
        <v>29</v>
      </c>
      <c r="D121" s="46"/>
      <c r="E121" s="47">
        <v>4</v>
      </c>
      <c r="F121" s="48"/>
      <c r="G121" s="49">
        <v>3</v>
      </c>
      <c r="H121" s="49">
        <f t="shared" si="86"/>
        <v>12</v>
      </c>
      <c r="I121" s="49"/>
      <c r="J121" s="49">
        <v>12</v>
      </c>
      <c r="K121" s="94">
        <v>2.1</v>
      </c>
      <c r="L121" s="50"/>
      <c r="M121" s="50"/>
      <c r="N121" s="48" t="s">
        <v>72</v>
      </c>
      <c r="O121" s="51">
        <f t="shared" si="73"/>
        <v>2.1</v>
      </c>
      <c r="P121" s="93">
        <f t="shared" si="74"/>
        <v>2.1</v>
      </c>
      <c r="Q121" s="53">
        <f t="shared" si="75"/>
        <v>0</v>
      </c>
      <c r="R121" s="53">
        <f t="shared" si="76"/>
        <v>0</v>
      </c>
      <c r="S121" s="53">
        <f t="shared" si="77"/>
        <v>0</v>
      </c>
      <c r="T121" s="54">
        <f t="shared" si="78"/>
        <v>0</v>
      </c>
      <c r="U121" s="54">
        <f t="shared" si="79"/>
        <v>0</v>
      </c>
      <c r="V121" s="54">
        <f t="shared" si="80"/>
        <v>0</v>
      </c>
      <c r="W121" s="54">
        <f t="shared" si="81"/>
        <v>25.200000000000003</v>
      </c>
      <c r="X121" s="54">
        <f t="shared" si="82"/>
        <v>0</v>
      </c>
      <c r="Y121" s="54">
        <f t="shared" si="83"/>
        <v>0</v>
      </c>
      <c r="Z121" s="54">
        <f t="shared" si="84"/>
        <v>0</v>
      </c>
      <c r="AA121" s="70">
        <f t="shared" si="85"/>
        <v>0</v>
      </c>
      <c r="AB121" s="74"/>
    </row>
    <row r="122" spans="1:28">
      <c r="A122" s="44"/>
      <c r="B122" s="75"/>
      <c r="C122" s="46">
        <v>30</v>
      </c>
      <c r="D122" s="46"/>
      <c r="E122" s="47">
        <v>4</v>
      </c>
      <c r="F122" s="48"/>
      <c r="G122" s="49">
        <v>3</v>
      </c>
      <c r="H122" s="49">
        <f t="shared" si="86"/>
        <v>12</v>
      </c>
      <c r="I122" s="49"/>
      <c r="J122" s="49">
        <v>12</v>
      </c>
      <c r="K122" s="94">
        <v>1.05</v>
      </c>
      <c r="L122" s="50"/>
      <c r="M122" s="50"/>
      <c r="N122" s="48" t="s">
        <v>72</v>
      </c>
      <c r="O122" s="51">
        <f t="shared" si="73"/>
        <v>1.05</v>
      </c>
      <c r="P122" s="93">
        <f t="shared" si="74"/>
        <v>1.05</v>
      </c>
      <c r="Q122" s="53">
        <f t="shared" si="75"/>
        <v>0</v>
      </c>
      <c r="R122" s="53">
        <f t="shared" si="76"/>
        <v>0</v>
      </c>
      <c r="S122" s="53">
        <f t="shared" si="77"/>
        <v>0</v>
      </c>
      <c r="T122" s="54">
        <f t="shared" si="78"/>
        <v>0</v>
      </c>
      <c r="U122" s="54">
        <f t="shared" si="79"/>
        <v>0</v>
      </c>
      <c r="V122" s="54">
        <f t="shared" si="80"/>
        <v>0</v>
      </c>
      <c r="W122" s="54">
        <f t="shared" si="81"/>
        <v>12.600000000000001</v>
      </c>
      <c r="X122" s="54">
        <f t="shared" si="82"/>
        <v>0</v>
      </c>
      <c r="Y122" s="54">
        <f t="shared" si="83"/>
        <v>0</v>
      </c>
      <c r="Z122" s="54">
        <f t="shared" si="84"/>
        <v>0</v>
      </c>
      <c r="AA122" s="70">
        <f t="shared" si="85"/>
        <v>0</v>
      </c>
      <c r="AB122" s="74"/>
    </row>
    <row r="123" spans="1:28">
      <c r="A123" s="44"/>
      <c r="B123" s="75"/>
      <c r="C123" s="46">
        <v>31</v>
      </c>
      <c r="D123" s="46"/>
      <c r="E123" s="47">
        <v>4</v>
      </c>
      <c r="F123" s="48"/>
      <c r="G123" s="49">
        <v>26</v>
      </c>
      <c r="H123" s="49">
        <f t="shared" si="86"/>
        <v>104</v>
      </c>
      <c r="I123" s="49"/>
      <c r="J123" s="49">
        <v>6</v>
      </c>
      <c r="K123" s="94">
        <v>0.81</v>
      </c>
      <c r="L123" s="50"/>
      <c r="M123" s="50"/>
      <c r="N123" s="48" t="s">
        <v>72</v>
      </c>
      <c r="O123" s="51">
        <f t="shared" si="73"/>
        <v>0.81</v>
      </c>
      <c r="P123" s="93">
        <f t="shared" si="74"/>
        <v>0.81</v>
      </c>
      <c r="Q123" s="53">
        <f t="shared" si="75"/>
        <v>0</v>
      </c>
      <c r="R123" s="53">
        <f t="shared" si="76"/>
        <v>0</v>
      </c>
      <c r="S123" s="53">
        <f t="shared" si="77"/>
        <v>0</v>
      </c>
      <c r="T123" s="54">
        <f t="shared" si="78"/>
        <v>84.240000000000009</v>
      </c>
      <c r="U123" s="54">
        <f t="shared" si="79"/>
        <v>0</v>
      </c>
      <c r="V123" s="54">
        <f t="shared" si="80"/>
        <v>0</v>
      </c>
      <c r="W123" s="54">
        <f t="shared" si="81"/>
        <v>0</v>
      </c>
      <c r="X123" s="54">
        <f t="shared" si="82"/>
        <v>0</v>
      </c>
      <c r="Y123" s="54">
        <f t="shared" si="83"/>
        <v>0</v>
      </c>
      <c r="Z123" s="54">
        <f t="shared" si="84"/>
        <v>0</v>
      </c>
      <c r="AA123" s="70">
        <f t="shared" si="85"/>
        <v>0</v>
      </c>
      <c r="AB123" s="74"/>
    </row>
    <row r="124" spans="1:28" ht="15.75">
      <c r="A124" s="140" t="s">
        <v>98</v>
      </c>
      <c r="B124" s="141" t="s">
        <v>97</v>
      </c>
      <c r="C124" s="141"/>
      <c r="D124" s="142"/>
      <c r="E124" s="47"/>
      <c r="F124" s="48"/>
      <c r="G124" s="49"/>
      <c r="H124" s="49"/>
      <c r="I124" s="49"/>
      <c r="J124" s="49"/>
      <c r="K124" s="94"/>
      <c r="L124" s="50"/>
      <c r="M124" s="50"/>
      <c r="N124" s="48"/>
      <c r="O124" s="51">
        <f t="shared" si="73"/>
        <v>0</v>
      </c>
      <c r="P124" s="93">
        <f t="shared" si="74"/>
        <v>0</v>
      </c>
      <c r="Q124" s="53">
        <f t="shared" si="75"/>
        <v>0</v>
      </c>
      <c r="R124" s="53">
        <f t="shared" si="76"/>
        <v>0</v>
      </c>
      <c r="S124" s="53">
        <f t="shared" si="77"/>
        <v>0</v>
      </c>
      <c r="T124" s="54">
        <f t="shared" si="78"/>
        <v>0</v>
      </c>
      <c r="U124" s="54">
        <f t="shared" si="79"/>
        <v>0</v>
      </c>
      <c r="V124" s="54">
        <f t="shared" si="80"/>
        <v>0</v>
      </c>
      <c r="W124" s="54">
        <f t="shared" si="81"/>
        <v>0</v>
      </c>
      <c r="X124" s="54">
        <f t="shared" si="82"/>
        <v>0</v>
      </c>
      <c r="Y124" s="54">
        <f t="shared" si="83"/>
        <v>0</v>
      </c>
      <c r="Z124" s="54">
        <f t="shared" si="84"/>
        <v>0</v>
      </c>
      <c r="AA124" s="54">
        <f t="shared" si="85"/>
        <v>0</v>
      </c>
    </row>
    <row r="125" spans="1:28">
      <c r="A125" s="44"/>
      <c r="B125" s="72"/>
      <c r="C125" s="46">
        <v>1</v>
      </c>
      <c r="D125" s="46"/>
      <c r="E125" s="47">
        <v>2</v>
      </c>
      <c r="F125" s="48"/>
      <c r="G125" s="49">
        <v>6</v>
      </c>
      <c r="H125" s="49">
        <f t="shared" ref="H125:H130" si="87">PRODUCT(E125,G125)</f>
        <v>12</v>
      </c>
      <c r="I125" s="49"/>
      <c r="J125" s="49">
        <v>12</v>
      </c>
      <c r="K125" s="94">
        <v>1.0900000000000001</v>
      </c>
      <c r="L125" s="50"/>
      <c r="M125" s="50"/>
      <c r="N125" s="48" t="s">
        <v>72</v>
      </c>
      <c r="O125" s="51">
        <f t="shared" si="73"/>
        <v>1.0900000000000001</v>
      </c>
      <c r="P125" s="93">
        <f t="shared" si="74"/>
        <v>1.0900000000000001</v>
      </c>
      <c r="Q125" s="53">
        <f t="shared" si="75"/>
        <v>0</v>
      </c>
      <c r="R125" s="53">
        <f t="shared" si="76"/>
        <v>0</v>
      </c>
      <c r="S125" s="53">
        <f t="shared" si="77"/>
        <v>0</v>
      </c>
      <c r="T125" s="54">
        <f t="shared" si="78"/>
        <v>0</v>
      </c>
      <c r="U125" s="54">
        <f t="shared" si="79"/>
        <v>0</v>
      </c>
      <c r="V125" s="54">
        <f t="shared" si="80"/>
        <v>0</v>
      </c>
      <c r="W125" s="54">
        <f t="shared" si="81"/>
        <v>13.080000000000002</v>
      </c>
      <c r="X125" s="54">
        <f t="shared" si="82"/>
        <v>0</v>
      </c>
      <c r="Y125" s="54">
        <f t="shared" si="83"/>
        <v>0</v>
      </c>
      <c r="Z125" s="54">
        <f t="shared" si="84"/>
        <v>0</v>
      </c>
      <c r="AA125" s="70">
        <f t="shared" si="85"/>
        <v>0</v>
      </c>
      <c r="AB125" s="74"/>
    </row>
    <row r="126" spans="1:28">
      <c r="A126" s="44"/>
      <c r="B126" s="55"/>
      <c r="C126" s="46">
        <v>2</v>
      </c>
      <c r="D126" s="46"/>
      <c r="E126" s="47">
        <v>2</v>
      </c>
      <c r="F126" s="48"/>
      <c r="G126" s="49">
        <v>3</v>
      </c>
      <c r="H126" s="49">
        <f t="shared" si="87"/>
        <v>6</v>
      </c>
      <c r="I126" s="49"/>
      <c r="J126" s="49">
        <v>12</v>
      </c>
      <c r="K126" s="94">
        <v>4.18</v>
      </c>
      <c r="L126" s="50"/>
      <c r="M126" s="50"/>
      <c r="N126" s="48" t="s">
        <v>72</v>
      </c>
      <c r="O126" s="51">
        <f t="shared" si="73"/>
        <v>4.18</v>
      </c>
      <c r="P126" s="93">
        <f t="shared" si="74"/>
        <v>4.18</v>
      </c>
      <c r="Q126" s="53">
        <f t="shared" si="75"/>
        <v>0</v>
      </c>
      <c r="R126" s="53">
        <f t="shared" si="76"/>
        <v>0</v>
      </c>
      <c r="S126" s="53">
        <f t="shared" si="77"/>
        <v>0</v>
      </c>
      <c r="T126" s="54">
        <f t="shared" si="78"/>
        <v>0</v>
      </c>
      <c r="U126" s="54">
        <f t="shared" si="79"/>
        <v>0</v>
      </c>
      <c r="V126" s="54">
        <f t="shared" si="80"/>
        <v>0</v>
      </c>
      <c r="W126" s="54">
        <f t="shared" si="81"/>
        <v>25.08</v>
      </c>
      <c r="X126" s="54">
        <f t="shared" si="82"/>
        <v>0</v>
      </c>
      <c r="Y126" s="54">
        <f t="shared" si="83"/>
        <v>0</v>
      </c>
      <c r="Z126" s="54">
        <f t="shared" si="84"/>
        <v>0</v>
      </c>
      <c r="AA126" s="70">
        <f t="shared" si="85"/>
        <v>0</v>
      </c>
      <c r="AB126" s="74"/>
    </row>
    <row r="127" spans="1:28">
      <c r="A127" s="44"/>
      <c r="B127" s="72"/>
      <c r="C127" s="46">
        <v>3</v>
      </c>
      <c r="D127" s="46"/>
      <c r="E127" s="47">
        <v>2</v>
      </c>
      <c r="F127" s="48"/>
      <c r="G127" s="49">
        <v>3</v>
      </c>
      <c r="H127" s="49">
        <f t="shared" si="87"/>
        <v>6</v>
      </c>
      <c r="I127" s="49"/>
      <c r="J127" s="49">
        <v>12</v>
      </c>
      <c r="K127" s="94">
        <v>2.25</v>
      </c>
      <c r="L127" s="50"/>
      <c r="M127" s="50"/>
      <c r="N127" s="48" t="s">
        <v>72</v>
      </c>
      <c r="O127" s="51">
        <f t="shared" si="73"/>
        <v>2.25</v>
      </c>
      <c r="P127" s="93">
        <f t="shared" si="74"/>
        <v>2.25</v>
      </c>
      <c r="Q127" s="53">
        <f t="shared" si="75"/>
        <v>0</v>
      </c>
      <c r="R127" s="53">
        <f t="shared" si="76"/>
        <v>0</v>
      </c>
      <c r="S127" s="53">
        <f t="shared" si="77"/>
        <v>0</v>
      </c>
      <c r="T127" s="54">
        <f t="shared" si="78"/>
        <v>0</v>
      </c>
      <c r="U127" s="54">
        <f t="shared" si="79"/>
        <v>0</v>
      </c>
      <c r="V127" s="54">
        <f t="shared" si="80"/>
        <v>0</v>
      </c>
      <c r="W127" s="54">
        <f t="shared" si="81"/>
        <v>13.5</v>
      </c>
      <c r="X127" s="54">
        <f t="shared" si="82"/>
        <v>0</v>
      </c>
      <c r="Y127" s="54">
        <f t="shared" si="83"/>
        <v>0</v>
      </c>
      <c r="Z127" s="54">
        <f t="shared" si="84"/>
        <v>0</v>
      </c>
      <c r="AA127" s="70">
        <f t="shared" si="85"/>
        <v>0</v>
      </c>
      <c r="AB127" s="74"/>
    </row>
    <row r="128" spans="1:28">
      <c r="A128" s="44"/>
      <c r="B128" s="55"/>
      <c r="C128" s="46">
        <v>4</v>
      </c>
      <c r="D128" s="46"/>
      <c r="E128" s="47">
        <v>2</v>
      </c>
      <c r="F128" s="48"/>
      <c r="G128" s="49">
        <v>3</v>
      </c>
      <c r="H128" s="49">
        <f t="shared" si="87"/>
        <v>6</v>
      </c>
      <c r="I128" s="49"/>
      <c r="J128" s="49">
        <v>10</v>
      </c>
      <c r="K128" s="94">
        <v>3.77</v>
      </c>
      <c r="L128" s="50"/>
      <c r="M128" s="50"/>
      <c r="N128" s="48" t="s">
        <v>72</v>
      </c>
      <c r="O128" s="51">
        <f t="shared" si="73"/>
        <v>3.77</v>
      </c>
      <c r="P128" s="93">
        <f t="shared" si="74"/>
        <v>3.77</v>
      </c>
      <c r="Q128" s="53">
        <f t="shared" si="75"/>
        <v>0</v>
      </c>
      <c r="R128" s="53">
        <f t="shared" si="76"/>
        <v>0</v>
      </c>
      <c r="S128" s="53">
        <f t="shared" si="77"/>
        <v>0</v>
      </c>
      <c r="T128" s="54">
        <f t="shared" si="78"/>
        <v>0</v>
      </c>
      <c r="U128" s="54">
        <f t="shared" si="79"/>
        <v>0</v>
      </c>
      <c r="V128" s="54">
        <f t="shared" si="80"/>
        <v>22.62</v>
      </c>
      <c r="W128" s="54">
        <f t="shared" si="81"/>
        <v>0</v>
      </c>
      <c r="X128" s="54">
        <f t="shared" si="82"/>
        <v>0</v>
      </c>
      <c r="Y128" s="54">
        <f t="shared" si="83"/>
        <v>0</v>
      </c>
      <c r="Z128" s="54">
        <f t="shared" si="84"/>
        <v>0</v>
      </c>
      <c r="AA128" s="70">
        <f t="shared" si="85"/>
        <v>0</v>
      </c>
      <c r="AB128" s="74"/>
    </row>
    <row r="129" spans="1:28">
      <c r="A129" s="44"/>
      <c r="B129" s="72"/>
      <c r="C129" s="46">
        <v>5</v>
      </c>
      <c r="D129" s="46"/>
      <c r="E129" s="47">
        <v>2</v>
      </c>
      <c r="F129" s="48"/>
      <c r="G129" s="49">
        <v>34</v>
      </c>
      <c r="H129" s="49">
        <f t="shared" si="87"/>
        <v>68</v>
      </c>
      <c r="I129" s="49"/>
      <c r="J129" s="49">
        <v>6</v>
      </c>
      <c r="K129" s="94">
        <v>1.18</v>
      </c>
      <c r="L129" s="50"/>
      <c r="M129" s="50"/>
      <c r="N129" s="48" t="s">
        <v>72</v>
      </c>
      <c r="O129" s="51">
        <f t="shared" si="73"/>
        <v>1.18</v>
      </c>
      <c r="P129" s="93">
        <f t="shared" si="74"/>
        <v>1.18</v>
      </c>
      <c r="Q129" s="53">
        <f t="shared" si="75"/>
        <v>0</v>
      </c>
      <c r="R129" s="53">
        <f t="shared" si="76"/>
        <v>0</v>
      </c>
      <c r="S129" s="53">
        <f t="shared" si="77"/>
        <v>0</v>
      </c>
      <c r="T129" s="54">
        <f t="shared" si="78"/>
        <v>80.239999999999995</v>
      </c>
      <c r="U129" s="54">
        <f t="shared" si="79"/>
        <v>0</v>
      </c>
      <c r="V129" s="54">
        <f t="shared" si="80"/>
        <v>0</v>
      </c>
      <c r="W129" s="54">
        <f t="shared" si="81"/>
        <v>0</v>
      </c>
      <c r="X129" s="54">
        <f t="shared" si="82"/>
        <v>0</v>
      </c>
      <c r="Y129" s="54">
        <f t="shared" si="83"/>
        <v>0</v>
      </c>
      <c r="Z129" s="54">
        <f t="shared" si="84"/>
        <v>0</v>
      </c>
      <c r="AA129" s="70">
        <f t="shared" si="85"/>
        <v>0</v>
      </c>
      <c r="AB129" s="74"/>
    </row>
    <row r="130" spans="1:28">
      <c r="A130" s="44"/>
      <c r="B130" s="55"/>
      <c r="C130" s="46">
        <v>6</v>
      </c>
      <c r="D130" s="46"/>
      <c r="E130" s="47">
        <v>2</v>
      </c>
      <c r="F130" s="48"/>
      <c r="G130" s="49">
        <v>34</v>
      </c>
      <c r="H130" s="49">
        <f t="shared" si="87"/>
        <v>68</v>
      </c>
      <c r="I130" s="49"/>
      <c r="J130" s="49">
        <v>6</v>
      </c>
      <c r="K130" s="94">
        <v>0.81</v>
      </c>
      <c r="L130" s="50"/>
      <c r="M130" s="50"/>
      <c r="N130" s="48" t="s">
        <v>72</v>
      </c>
      <c r="O130" s="51">
        <f t="shared" si="73"/>
        <v>0.81</v>
      </c>
      <c r="P130" s="93">
        <f t="shared" si="74"/>
        <v>0.81</v>
      </c>
      <c r="Q130" s="53">
        <f t="shared" si="75"/>
        <v>0</v>
      </c>
      <c r="R130" s="53">
        <f t="shared" si="76"/>
        <v>0</v>
      </c>
      <c r="S130" s="53">
        <f t="shared" si="77"/>
        <v>0</v>
      </c>
      <c r="T130" s="54">
        <f t="shared" si="78"/>
        <v>55.080000000000005</v>
      </c>
      <c r="U130" s="54">
        <f t="shared" si="79"/>
        <v>0</v>
      </c>
      <c r="V130" s="54">
        <f t="shared" si="80"/>
        <v>0</v>
      </c>
      <c r="W130" s="54">
        <f t="shared" si="81"/>
        <v>0</v>
      </c>
      <c r="X130" s="54">
        <f t="shared" si="82"/>
        <v>0</v>
      </c>
      <c r="Y130" s="54">
        <f t="shared" si="83"/>
        <v>0</v>
      </c>
      <c r="Z130" s="54">
        <f t="shared" si="84"/>
        <v>0</v>
      </c>
      <c r="AA130" s="70">
        <f t="shared" si="85"/>
        <v>0</v>
      </c>
      <c r="AB130" s="74"/>
    </row>
    <row r="131" spans="1:28" ht="15.75">
      <c r="A131" s="140" t="s">
        <v>99</v>
      </c>
      <c r="B131" s="141" t="s">
        <v>97</v>
      </c>
      <c r="C131" s="141"/>
      <c r="D131" s="142"/>
      <c r="E131" s="47"/>
      <c r="F131" s="48"/>
      <c r="G131" s="49"/>
      <c r="H131" s="49"/>
      <c r="I131" s="49"/>
      <c r="J131" s="49"/>
      <c r="K131" s="94"/>
      <c r="L131" s="50"/>
      <c r="M131" s="50"/>
      <c r="N131" s="48"/>
      <c r="O131" s="51">
        <f t="shared" si="73"/>
        <v>0</v>
      </c>
      <c r="P131" s="93">
        <f t="shared" si="74"/>
        <v>0</v>
      </c>
      <c r="Q131" s="53">
        <f t="shared" si="75"/>
        <v>0</v>
      </c>
      <c r="R131" s="53">
        <f t="shared" si="76"/>
        <v>0</v>
      </c>
      <c r="S131" s="53">
        <f t="shared" si="77"/>
        <v>0</v>
      </c>
      <c r="T131" s="54">
        <f t="shared" si="78"/>
        <v>0</v>
      </c>
      <c r="U131" s="54">
        <f t="shared" si="79"/>
        <v>0</v>
      </c>
      <c r="V131" s="54">
        <f t="shared" si="80"/>
        <v>0</v>
      </c>
      <c r="W131" s="54">
        <f t="shared" si="81"/>
        <v>0</v>
      </c>
      <c r="X131" s="54">
        <f t="shared" si="82"/>
        <v>0</v>
      </c>
      <c r="Y131" s="54">
        <f t="shared" si="83"/>
        <v>0</v>
      </c>
      <c r="Z131" s="54">
        <f t="shared" si="84"/>
        <v>0</v>
      </c>
      <c r="AA131" s="54">
        <f t="shared" si="85"/>
        <v>0</v>
      </c>
    </row>
    <row r="132" spans="1:28">
      <c r="A132" s="44"/>
      <c r="B132" s="72"/>
      <c r="C132" s="46">
        <v>1</v>
      </c>
      <c r="D132" s="46"/>
      <c r="E132" s="47">
        <v>2</v>
      </c>
      <c r="F132" s="48"/>
      <c r="G132" s="49">
        <v>3</v>
      </c>
      <c r="H132" s="49">
        <f t="shared" ref="H132:H138" si="88">PRODUCT(E132,G132)</f>
        <v>6</v>
      </c>
      <c r="I132" s="49"/>
      <c r="J132" s="49">
        <v>12</v>
      </c>
      <c r="K132" s="94">
        <v>1.0900000000000001</v>
      </c>
      <c r="L132" s="50"/>
      <c r="M132" s="50"/>
      <c r="N132" s="48" t="s">
        <v>72</v>
      </c>
      <c r="O132" s="51">
        <f t="shared" si="73"/>
        <v>1.0900000000000001</v>
      </c>
      <c r="P132" s="93">
        <f t="shared" si="74"/>
        <v>1.0900000000000001</v>
      </c>
      <c r="Q132" s="53">
        <f t="shared" si="75"/>
        <v>0</v>
      </c>
      <c r="R132" s="53">
        <f t="shared" si="76"/>
        <v>0</v>
      </c>
      <c r="S132" s="53">
        <f t="shared" si="77"/>
        <v>0</v>
      </c>
      <c r="T132" s="54">
        <f t="shared" si="78"/>
        <v>0</v>
      </c>
      <c r="U132" s="54">
        <f t="shared" si="79"/>
        <v>0</v>
      </c>
      <c r="V132" s="54">
        <f t="shared" si="80"/>
        <v>0</v>
      </c>
      <c r="W132" s="54">
        <f t="shared" si="81"/>
        <v>6.5400000000000009</v>
      </c>
      <c r="X132" s="54">
        <f t="shared" si="82"/>
        <v>0</v>
      </c>
      <c r="Y132" s="54">
        <f t="shared" si="83"/>
        <v>0</v>
      </c>
      <c r="Z132" s="54">
        <f t="shared" si="84"/>
        <v>0</v>
      </c>
      <c r="AA132" s="70">
        <f t="shared" si="85"/>
        <v>0</v>
      </c>
      <c r="AB132" s="74"/>
    </row>
    <row r="133" spans="1:28">
      <c r="A133" s="44"/>
      <c r="B133" s="55"/>
      <c r="C133" s="46">
        <v>2</v>
      </c>
      <c r="D133" s="46"/>
      <c r="E133" s="47">
        <v>2</v>
      </c>
      <c r="F133" s="48"/>
      <c r="G133" s="49">
        <v>3</v>
      </c>
      <c r="H133" s="49">
        <f t="shared" si="88"/>
        <v>6</v>
      </c>
      <c r="I133" s="49"/>
      <c r="J133" s="49">
        <v>12</v>
      </c>
      <c r="K133" s="94">
        <v>2.85</v>
      </c>
      <c r="L133" s="50"/>
      <c r="M133" s="50"/>
      <c r="N133" s="48" t="s">
        <v>72</v>
      </c>
      <c r="O133" s="51">
        <f t="shared" si="73"/>
        <v>2.85</v>
      </c>
      <c r="P133" s="93">
        <f t="shared" si="74"/>
        <v>2.85</v>
      </c>
      <c r="Q133" s="53">
        <f t="shared" si="75"/>
        <v>0</v>
      </c>
      <c r="R133" s="53">
        <f t="shared" si="76"/>
        <v>0</v>
      </c>
      <c r="S133" s="53">
        <f t="shared" si="77"/>
        <v>0</v>
      </c>
      <c r="T133" s="54">
        <f t="shared" si="78"/>
        <v>0</v>
      </c>
      <c r="U133" s="54">
        <f t="shared" si="79"/>
        <v>0</v>
      </c>
      <c r="V133" s="54">
        <f t="shared" si="80"/>
        <v>0</v>
      </c>
      <c r="W133" s="54">
        <f t="shared" si="81"/>
        <v>17.100000000000001</v>
      </c>
      <c r="X133" s="54">
        <f t="shared" si="82"/>
        <v>0</v>
      </c>
      <c r="Y133" s="54">
        <f t="shared" si="83"/>
        <v>0</v>
      </c>
      <c r="Z133" s="54">
        <f t="shared" si="84"/>
        <v>0</v>
      </c>
      <c r="AA133" s="70">
        <f t="shared" si="85"/>
        <v>0</v>
      </c>
      <c r="AB133" s="74"/>
    </row>
    <row r="134" spans="1:28">
      <c r="A134" s="44"/>
      <c r="B134" s="72"/>
      <c r="C134" s="46">
        <v>3</v>
      </c>
      <c r="D134" s="46"/>
      <c r="E134" s="47">
        <v>2</v>
      </c>
      <c r="F134" s="48"/>
      <c r="G134" s="49">
        <v>42</v>
      </c>
      <c r="H134" s="49">
        <f t="shared" si="88"/>
        <v>84</v>
      </c>
      <c r="I134" s="49"/>
      <c r="J134" s="49">
        <v>6</v>
      </c>
      <c r="K134" s="94">
        <v>1.18</v>
      </c>
      <c r="L134" s="50"/>
      <c r="M134" s="50"/>
      <c r="N134" s="48" t="s">
        <v>72</v>
      </c>
      <c r="O134" s="51">
        <f t="shared" si="73"/>
        <v>1.18</v>
      </c>
      <c r="P134" s="93">
        <f t="shared" si="74"/>
        <v>1.18</v>
      </c>
      <c r="Q134" s="53">
        <f t="shared" si="75"/>
        <v>0</v>
      </c>
      <c r="R134" s="53">
        <f t="shared" si="76"/>
        <v>0</v>
      </c>
      <c r="S134" s="53">
        <f t="shared" si="77"/>
        <v>0</v>
      </c>
      <c r="T134" s="54">
        <f t="shared" si="78"/>
        <v>99.11999999999999</v>
      </c>
      <c r="U134" s="54">
        <f t="shared" si="79"/>
        <v>0</v>
      </c>
      <c r="V134" s="54">
        <f t="shared" si="80"/>
        <v>0</v>
      </c>
      <c r="W134" s="54">
        <f t="shared" si="81"/>
        <v>0</v>
      </c>
      <c r="X134" s="54">
        <f t="shared" si="82"/>
        <v>0</v>
      </c>
      <c r="Y134" s="54">
        <f t="shared" si="83"/>
        <v>0</v>
      </c>
      <c r="Z134" s="54">
        <f t="shared" si="84"/>
        <v>0</v>
      </c>
      <c r="AA134" s="70">
        <f t="shared" si="85"/>
        <v>0</v>
      </c>
      <c r="AB134" s="74"/>
    </row>
    <row r="135" spans="1:28">
      <c r="A135" s="44"/>
      <c r="B135" s="55"/>
      <c r="C135" s="46">
        <v>4</v>
      </c>
      <c r="D135" s="46"/>
      <c r="E135" s="47">
        <v>2</v>
      </c>
      <c r="F135" s="48"/>
      <c r="G135" s="49">
        <v>3</v>
      </c>
      <c r="H135" s="49">
        <f t="shared" si="88"/>
        <v>6</v>
      </c>
      <c r="I135" s="49"/>
      <c r="J135" s="49">
        <v>12</v>
      </c>
      <c r="K135" s="94">
        <v>4.75</v>
      </c>
      <c r="L135" s="50"/>
      <c r="M135" s="50"/>
      <c r="N135" s="48" t="s">
        <v>72</v>
      </c>
      <c r="O135" s="51">
        <f t="shared" si="73"/>
        <v>4.75</v>
      </c>
      <c r="P135" s="93">
        <f t="shared" si="74"/>
        <v>4.75</v>
      </c>
      <c r="Q135" s="53">
        <f t="shared" si="75"/>
        <v>0</v>
      </c>
      <c r="R135" s="53">
        <f t="shared" si="76"/>
        <v>0</v>
      </c>
      <c r="S135" s="53">
        <f t="shared" si="77"/>
        <v>0</v>
      </c>
      <c r="T135" s="54">
        <f t="shared" si="78"/>
        <v>0</v>
      </c>
      <c r="U135" s="54">
        <f t="shared" si="79"/>
        <v>0</v>
      </c>
      <c r="V135" s="54">
        <f t="shared" si="80"/>
        <v>0</v>
      </c>
      <c r="W135" s="54">
        <f t="shared" si="81"/>
        <v>28.5</v>
      </c>
      <c r="X135" s="54">
        <f t="shared" si="82"/>
        <v>0</v>
      </c>
      <c r="Y135" s="54">
        <f t="shared" si="83"/>
        <v>0</v>
      </c>
      <c r="Z135" s="54">
        <f t="shared" si="84"/>
        <v>0</v>
      </c>
      <c r="AA135" s="70">
        <f t="shared" si="85"/>
        <v>0</v>
      </c>
      <c r="AB135" s="74"/>
    </row>
    <row r="136" spans="1:28">
      <c r="A136" s="44"/>
      <c r="B136" s="55"/>
      <c r="C136" s="46">
        <v>5</v>
      </c>
      <c r="D136" s="46"/>
      <c r="E136" s="47">
        <v>2</v>
      </c>
      <c r="F136" s="48"/>
      <c r="G136" s="49">
        <v>3</v>
      </c>
      <c r="H136" s="49">
        <f t="shared" si="88"/>
        <v>6</v>
      </c>
      <c r="I136" s="49"/>
      <c r="J136" s="49">
        <v>12</v>
      </c>
      <c r="K136" s="94">
        <v>4.3</v>
      </c>
      <c r="L136" s="50"/>
      <c r="M136" s="50"/>
      <c r="N136" s="48" t="s">
        <v>72</v>
      </c>
      <c r="O136" s="51">
        <f t="shared" si="73"/>
        <v>4.3</v>
      </c>
      <c r="P136" s="93">
        <f t="shared" si="74"/>
        <v>4.3</v>
      </c>
      <c r="Q136" s="53">
        <f t="shared" si="75"/>
        <v>0</v>
      </c>
      <c r="R136" s="53">
        <f t="shared" si="76"/>
        <v>0</v>
      </c>
      <c r="S136" s="53">
        <f t="shared" si="77"/>
        <v>0</v>
      </c>
      <c r="T136" s="54">
        <f t="shared" si="78"/>
        <v>0</v>
      </c>
      <c r="U136" s="54">
        <f t="shared" si="79"/>
        <v>0</v>
      </c>
      <c r="V136" s="54">
        <f t="shared" si="80"/>
        <v>0</v>
      </c>
      <c r="W136" s="54">
        <f t="shared" si="81"/>
        <v>25.799999999999997</v>
      </c>
      <c r="X136" s="54">
        <f t="shared" si="82"/>
        <v>0</v>
      </c>
      <c r="Y136" s="54">
        <f t="shared" si="83"/>
        <v>0</v>
      </c>
      <c r="Z136" s="54">
        <f t="shared" si="84"/>
        <v>0</v>
      </c>
      <c r="AA136" s="70">
        <f t="shared" si="85"/>
        <v>0</v>
      </c>
      <c r="AB136" s="74"/>
    </row>
    <row r="137" spans="1:28">
      <c r="A137" s="44"/>
      <c r="B137" s="72"/>
      <c r="C137" s="46">
        <v>6</v>
      </c>
      <c r="D137" s="46"/>
      <c r="E137" s="47">
        <v>2</v>
      </c>
      <c r="F137" s="48"/>
      <c r="G137" s="49">
        <v>3</v>
      </c>
      <c r="H137" s="49">
        <f t="shared" si="88"/>
        <v>6</v>
      </c>
      <c r="I137" s="49"/>
      <c r="J137" s="49">
        <v>10</v>
      </c>
      <c r="K137" s="94">
        <v>4.34</v>
      </c>
      <c r="L137" s="50"/>
      <c r="M137" s="50"/>
      <c r="N137" s="48" t="s">
        <v>72</v>
      </c>
      <c r="O137" s="51">
        <f t="shared" si="73"/>
        <v>4.34</v>
      </c>
      <c r="P137" s="93">
        <f t="shared" si="74"/>
        <v>4.34</v>
      </c>
      <c r="Q137" s="53">
        <f t="shared" si="75"/>
        <v>0</v>
      </c>
      <c r="R137" s="53">
        <f t="shared" si="76"/>
        <v>0</v>
      </c>
      <c r="S137" s="53">
        <f t="shared" si="77"/>
        <v>0</v>
      </c>
      <c r="T137" s="54">
        <f t="shared" si="78"/>
        <v>0</v>
      </c>
      <c r="U137" s="54">
        <f t="shared" si="79"/>
        <v>0</v>
      </c>
      <c r="V137" s="54">
        <f t="shared" si="80"/>
        <v>26.04</v>
      </c>
      <c r="W137" s="54">
        <f t="shared" si="81"/>
        <v>0</v>
      </c>
      <c r="X137" s="54">
        <f t="shared" si="82"/>
        <v>0</v>
      </c>
      <c r="Y137" s="54">
        <f t="shared" si="83"/>
        <v>0</v>
      </c>
      <c r="Z137" s="54">
        <f t="shared" si="84"/>
        <v>0</v>
      </c>
      <c r="AA137" s="70">
        <f t="shared" si="85"/>
        <v>0</v>
      </c>
      <c r="AB137" s="74"/>
    </row>
    <row r="138" spans="1:28">
      <c r="A138" s="44"/>
      <c r="B138" s="55"/>
      <c r="C138" s="46">
        <v>7</v>
      </c>
      <c r="D138" s="46"/>
      <c r="E138" s="47">
        <v>2</v>
      </c>
      <c r="F138" s="48"/>
      <c r="G138" s="49">
        <v>42</v>
      </c>
      <c r="H138" s="49">
        <f t="shared" si="88"/>
        <v>84</v>
      </c>
      <c r="I138" s="49"/>
      <c r="J138" s="49">
        <v>6</v>
      </c>
      <c r="K138" s="94">
        <v>0.81</v>
      </c>
      <c r="L138" s="50"/>
      <c r="M138" s="50"/>
      <c r="N138" s="48" t="s">
        <v>72</v>
      </c>
      <c r="O138" s="51">
        <f t="shared" si="73"/>
        <v>0.81</v>
      </c>
      <c r="P138" s="93">
        <f t="shared" si="74"/>
        <v>0.81</v>
      </c>
      <c r="Q138" s="53">
        <f t="shared" si="75"/>
        <v>0</v>
      </c>
      <c r="R138" s="53">
        <f t="shared" si="76"/>
        <v>0</v>
      </c>
      <c r="S138" s="53">
        <f t="shared" si="77"/>
        <v>0</v>
      </c>
      <c r="T138" s="54">
        <f t="shared" si="78"/>
        <v>68.040000000000006</v>
      </c>
      <c r="U138" s="54">
        <f t="shared" si="79"/>
        <v>0</v>
      </c>
      <c r="V138" s="54">
        <f t="shared" si="80"/>
        <v>0</v>
      </c>
      <c r="W138" s="54">
        <f t="shared" si="81"/>
        <v>0</v>
      </c>
      <c r="X138" s="54">
        <f t="shared" si="82"/>
        <v>0</v>
      </c>
      <c r="Y138" s="54">
        <f t="shared" si="83"/>
        <v>0</v>
      </c>
      <c r="Z138" s="54">
        <f t="shared" si="84"/>
        <v>0</v>
      </c>
      <c r="AA138" s="70">
        <f t="shared" si="85"/>
        <v>0</v>
      </c>
      <c r="AB138" s="74"/>
    </row>
    <row r="139" spans="1:28" ht="15.75">
      <c r="A139" s="140" t="s">
        <v>100</v>
      </c>
      <c r="B139" s="141" t="s">
        <v>97</v>
      </c>
      <c r="C139" s="141"/>
      <c r="D139" s="142"/>
      <c r="E139" s="47"/>
      <c r="F139" s="48"/>
      <c r="G139" s="49"/>
      <c r="H139" s="49"/>
      <c r="I139" s="49"/>
      <c r="J139" s="49"/>
      <c r="K139" s="94"/>
      <c r="L139" s="50"/>
      <c r="M139" s="50"/>
      <c r="N139" s="48"/>
      <c r="O139" s="51">
        <f t="shared" si="73"/>
        <v>0</v>
      </c>
      <c r="P139" s="93">
        <f t="shared" si="74"/>
        <v>0</v>
      </c>
      <c r="Q139" s="53">
        <f t="shared" si="75"/>
        <v>0</v>
      </c>
      <c r="R139" s="53">
        <f t="shared" si="76"/>
        <v>0</v>
      </c>
      <c r="S139" s="53">
        <f t="shared" si="77"/>
        <v>0</v>
      </c>
      <c r="T139" s="54">
        <f t="shared" si="78"/>
        <v>0</v>
      </c>
      <c r="U139" s="54">
        <f t="shared" si="79"/>
        <v>0</v>
      </c>
      <c r="V139" s="54">
        <f t="shared" si="80"/>
        <v>0</v>
      </c>
      <c r="W139" s="54">
        <f t="shared" si="81"/>
        <v>0</v>
      </c>
      <c r="X139" s="54">
        <f t="shared" si="82"/>
        <v>0</v>
      </c>
      <c r="Y139" s="54">
        <f t="shared" si="83"/>
        <v>0</v>
      </c>
      <c r="Z139" s="54">
        <f t="shared" si="84"/>
        <v>0</v>
      </c>
      <c r="AA139" s="54">
        <f t="shared" si="85"/>
        <v>0</v>
      </c>
    </row>
    <row r="140" spans="1:28">
      <c r="A140" s="44"/>
      <c r="B140" s="72"/>
      <c r="C140" s="46">
        <v>8</v>
      </c>
      <c r="D140" s="46"/>
      <c r="E140" s="47">
        <v>2</v>
      </c>
      <c r="F140" s="48"/>
      <c r="G140" s="49">
        <v>42</v>
      </c>
      <c r="H140" s="49">
        <f t="shared" ref="H140:H145" si="89">PRODUCT(E140,G140)</f>
        <v>84</v>
      </c>
      <c r="I140" s="49"/>
      <c r="J140" s="49">
        <v>6</v>
      </c>
      <c r="K140" s="94">
        <v>1.18</v>
      </c>
      <c r="L140" s="50"/>
      <c r="M140" s="50"/>
      <c r="N140" s="48" t="s">
        <v>72</v>
      </c>
      <c r="O140" s="51">
        <f t="shared" si="73"/>
        <v>1.18</v>
      </c>
      <c r="P140" s="93">
        <f t="shared" si="74"/>
        <v>1.18</v>
      </c>
      <c r="Q140" s="53">
        <f t="shared" si="75"/>
        <v>0</v>
      </c>
      <c r="R140" s="53">
        <f t="shared" si="76"/>
        <v>0</v>
      </c>
      <c r="S140" s="53">
        <f t="shared" si="77"/>
        <v>0</v>
      </c>
      <c r="T140" s="54">
        <f t="shared" si="78"/>
        <v>99.11999999999999</v>
      </c>
      <c r="U140" s="54">
        <f t="shared" si="79"/>
        <v>0</v>
      </c>
      <c r="V140" s="54">
        <f t="shared" si="80"/>
        <v>0</v>
      </c>
      <c r="W140" s="54">
        <f t="shared" si="81"/>
        <v>0</v>
      </c>
      <c r="X140" s="54">
        <f t="shared" si="82"/>
        <v>0</v>
      </c>
      <c r="Y140" s="54">
        <f t="shared" si="83"/>
        <v>0</v>
      </c>
      <c r="Z140" s="54">
        <f t="shared" si="84"/>
        <v>0</v>
      </c>
      <c r="AA140" s="70">
        <f t="shared" si="85"/>
        <v>0</v>
      </c>
      <c r="AB140" s="74"/>
    </row>
    <row r="141" spans="1:28">
      <c r="A141" s="44"/>
      <c r="B141" s="55"/>
      <c r="C141" s="46">
        <v>9</v>
      </c>
      <c r="D141" s="46"/>
      <c r="E141" s="47">
        <v>2</v>
      </c>
      <c r="F141" s="48"/>
      <c r="G141" s="49">
        <v>3</v>
      </c>
      <c r="H141" s="49">
        <f t="shared" si="89"/>
        <v>6</v>
      </c>
      <c r="I141" s="49"/>
      <c r="J141" s="49">
        <v>12</v>
      </c>
      <c r="K141" s="94">
        <v>1.0900000000000001</v>
      </c>
      <c r="L141" s="50"/>
      <c r="M141" s="50"/>
      <c r="N141" s="48" t="s">
        <v>72</v>
      </c>
      <c r="O141" s="51">
        <f t="shared" si="73"/>
        <v>1.0900000000000001</v>
      </c>
      <c r="P141" s="93">
        <f t="shared" si="74"/>
        <v>1.0900000000000001</v>
      </c>
      <c r="Q141" s="53">
        <f t="shared" si="75"/>
        <v>0</v>
      </c>
      <c r="R141" s="53">
        <f t="shared" si="76"/>
        <v>0</v>
      </c>
      <c r="S141" s="53">
        <f t="shared" si="77"/>
        <v>0</v>
      </c>
      <c r="T141" s="54">
        <f t="shared" si="78"/>
        <v>0</v>
      </c>
      <c r="U141" s="54">
        <f t="shared" si="79"/>
        <v>0</v>
      </c>
      <c r="V141" s="54">
        <f t="shared" si="80"/>
        <v>0</v>
      </c>
      <c r="W141" s="54">
        <f t="shared" si="81"/>
        <v>6.5400000000000009</v>
      </c>
      <c r="X141" s="54">
        <f t="shared" si="82"/>
        <v>0</v>
      </c>
      <c r="Y141" s="54">
        <f t="shared" si="83"/>
        <v>0</v>
      </c>
      <c r="Z141" s="54">
        <f t="shared" si="84"/>
        <v>0</v>
      </c>
      <c r="AA141" s="70">
        <f t="shared" si="85"/>
        <v>0</v>
      </c>
      <c r="AB141" s="74"/>
    </row>
    <row r="142" spans="1:28">
      <c r="A142" s="44"/>
      <c r="B142" s="72"/>
      <c r="C142" s="46">
        <v>10</v>
      </c>
      <c r="D142" s="46"/>
      <c r="E142" s="47">
        <v>2</v>
      </c>
      <c r="F142" s="48"/>
      <c r="G142" s="49">
        <v>3</v>
      </c>
      <c r="H142" s="49">
        <f t="shared" si="89"/>
        <v>6</v>
      </c>
      <c r="I142" s="49"/>
      <c r="J142" s="49">
        <v>12</v>
      </c>
      <c r="K142" s="94">
        <v>4.75</v>
      </c>
      <c r="L142" s="50"/>
      <c r="M142" s="50"/>
      <c r="N142" s="48" t="s">
        <v>72</v>
      </c>
      <c r="O142" s="51">
        <f t="shared" si="73"/>
        <v>4.75</v>
      </c>
      <c r="P142" s="93">
        <f t="shared" si="74"/>
        <v>4.75</v>
      </c>
      <c r="Q142" s="53">
        <f t="shared" si="75"/>
        <v>0</v>
      </c>
      <c r="R142" s="53">
        <f t="shared" si="76"/>
        <v>0</v>
      </c>
      <c r="S142" s="53">
        <f t="shared" si="77"/>
        <v>0</v>
      </c>
      <c r="T142" s="54">
        <f t="shared" si="78"/>
        <v>0</v>
      </c>
      <c r="U142" s="54">
        <f t="shared" si="79"/>
        <v>0</v>
      </c>
      <c r="V142" s="54">
        <f t="shared" si="80"/>
        <v>0</v>
      </c>
      <c r="W142" s="54">
        <f t="shared" si="81"/>
        <v>28.5</v>
      </c>
      <c r="X142" s="54">
        <f t="shared" si="82"/>
        <v>0</v>
      </c>
      <c r="Y142" s="54">
        <f t="shared" si="83"/>
        <v>0</v>
      </c>
      <c r="Z142" s="54">
        <f t="shared" si="84"/>
        <v>0</v>
      </c>
      <c r="AA142" s="70">
        <f t="shared" si="85"/>
        <v>0</v>
      </c>
      <c r="AB142" s="74"/>
    </row>
    <row r="143" spans="1:28">
      <c r="A143" s="44"/>
      <c r="B143" s="55"/>
      <c r="C143" s="46">
        <v>11</v>
      </c>
      <c r="D143" s="46"/>
      <c r="E143" s="47">
        <v>2</v>
      </c>
      <c r="F143" s="48"/>
      <c r="G143" s="49">
        <v>3</v>
      </c>
      <c r="H143" s="49">
        <f t="shared" si="89"/>
        <v>6</v>
      </c>
      <c r="I143" s="49"/>
      <c r="J143" s="49">
        <v>12</v>
      </c>
      <c r="K143" s="94">
        <v>4.3</v>
      </c>
      <c r="L143" s="50"/>
      <c r="M143" s="50"/>
      <c r="N143" s="48" t="s">
        <v>72</v>
      </c>
      <c r="O143" s="51">
        <f t="shared" si="73"/>
        <v>4.3</v>
      </c>
      <c r="P143" s="93">
        <f t="shared" si="74"/>
        <v>4.3</v>
      </c>
      <c r="Q143" s="53">
        <f t="shared" si="75"/>
        <v>0</v>
      </c>
      <c r="R143" s="53">
        <f t="shared" si="76"/>
        <v>0</v>
      </c>
      <c r="S143" s="53">
        <f t="shared" si="77"/>
        <v>0</v>
      </c>
      <c r="T143" s="54">
        <f t="shared" si="78"/>
        <v>0</v>
      </c>
      <c r="U143" s="54">
        <f t="shared" si="79"/>
        <v>0</v>
      </c>
      <c r="V143" s="54">
        <f t="shared" si="80"/>
        <v>0</v>
      </c>
      <c r="W143" s="54">
        <f t="shared" si="81"/>
        <v>25.799999999999997</v>
      </c>
      <c r="X143" s="54">
        <f t="shared" si="82"/>
        <v>0</v>
      </c>
      <c r="Y143" s="54">
        <f t="shared" si="83"/>
        <v>0</v>
      </c>
      <c r="Z143" s="54">
        <f t="shared" si="84"/>
        <v>0</v>
      </c>
      <c r="AA143" s="70">
        <f t="shared" si="85"/>
        <v>0</v>
      </c>
      <c r="AB143" s="74"/>
    </row>
    <row r="144" spans="1:28">
      <c r="A144" s="44"/>
      <c r="B144" s="75"/>
      <c r="C144" s="46">
        <v>12</v>
      </c>
      <c r="D144" s="46"/>
      <c r="E144" s="47">
        <v>2</v>
      </c>
      <c r="F144" s="48"/>
      <c r="G144" s="49">
        <v>3</v>
      </c>
      <c r="H144" s="49">
        <f t="shared" si="89"/>
        <v>6</v>
      </c>
      <c r="I144" s="49"/>
      <c r="J144" s="49">
        <v>10</v>
      </c>
      <c r="K144" s="94">
        <v>4.34</v>
      </c>
      <c r="L144" s="50"/>
      <c r="M144" s="50"/>
      <c r="N144" s="48" t="s">
        <v>72</v>
      </c>
      <c r="O144" s="51">
        <f t="shared" si="73"/>
        <v>4.34</v>
      </c>
      <c r="P144" s="93">
        <f t="shared" si="74"/>
        <v>4.34</v>
      </c>
      <c r="Q144" s="53">
        <f t="shared" si="75"/>
        <v>0</v>
      </c>
      <c r="R144" s="53">
        <f t="shared" si="76"/>
        <v>0</v>
      </c>
      <c r="S144" s="53">
        <f t="shared" si="77"/>
        <v>0</v>
      </c>
      <c r="T144" s="54">
        <f t="shared" si="78"/>
        <v>0</v>
      </c>
      <c r="U144" s="54">
        <f t="shared" si="79"/>
        <v>0</v>
      </c>
      <c r="V144" s="54">
        <f t="shared" si="80"/>
        <v>26.04</v>
      </c>
      <c r="W144" s="54">
        <f t="shared" si="81"/>
        <v>0</v>
      </c>
      <c r="X144" s="54">
        <f t="shared" si="82"/>
        <v>0</v>
      </c>
      <c r="Y144" s="54">
        <f t="shared" si="83"/>
        <v>0</v>
      </c>
      <c r="Z144" s="54">
        <f t="shared" si="84"/>
        <v>0</v>
      </c>
      <c r="AA144" s="70">
        <f t="shared" si="85"/>
        <v>0</v>
      </c>
      <c r="AB144" s="74"/>
    </row>
    <row r="145" spans="1:28">
      <c r="A145" s="44"/>
      <c r="B145" s="75"/>
      <c r="C145" s="46">
        <v>13</v>
      </c>
      <c r="D145" s="46"/>
      <c r="E145" s="47">
        <v>2</v>
      </c>
      <c r="F145" s="48"/>
      <c r="G145" s="49">
        <v>42</v>
      </c>
      <c r="H145" s="49">
        <f t="shared" si="89"/>
        <v>84</v>
      </c>
      <c r="I145" s="49"/>
      <c r="J145" s="49">
        <v>6</v>
      </c>
      <c r="K145" s="94">
        <v>0.81</v>
      </c>
      <c r="L145" s="50"/>
      <c r="M145" s="50"/>
      <c r="N145" s="48" t="s">
        <v>72</v>
      </c>
      <c r="O145" s="51">
        <f t="shared" si="73"/>
        <v>0.81</v>
      </c>
      <c r="P145" s="93">
        <f t="shared" si="74"/>
        <v>0.81</v>
      </c>
      <c r="Q145" s="53">
        <f t="shared" si="75"/>
        <v>0</v>
      </c>
      <c r="R145" s="53">
        <f t="shared" si="76"/>
        <v>0</v>
      </c>
      <c r="S145" s="53">
        <f t="shared" si="77"/>
        <v>0</v>
      </c>
      <c r="T145" s="54">
        <f t="shared" si="78"/>
        <v>68.040000000000006</v>
      </c>
      <c r="U145" s="54">
        <f t="shared" si="79"/>
        <v>0</v>
      </c>
      <c r="V145" s="54">
        <f t="shared" si="80"/>
        <v>0</v>
      </c>
      <c r="W145" s="54">
        <f t="shared" si="81"/>
        <v>0</v>
      </c>
      <c r="X145" s="54">
        <f t="shared" si="82"/>
        <v>0</v>
      </c>
      <c r="Y145" s="54">
        <f t="shared" si="83"/>
        <v>0</v>
      </c>
      <c r="Z145" s="54">
        <f t="shared" si="84"/>
        <v>0</v>
      </c>
      <c r="AA145" s="70">
        <f t="shared" si="85"/>
        <v>0</v>
      </c>
      <c r="AB145" s="74"/>
    </row>
    <row r="146" spans="1:28" ht="15.75">
      <c r="A146" s="140" t="s">
        <v>101</v>
      </c>
      <c r="B146" s="141" t="s">
        <v>97</v>
      </c>
      <c r="C146" s="141"/>
      <c r="D146" s="142"/>
      <c r="E146" s="47"/>
      <c r="F146" s="48"/>
      <c r="G146" s="49"/>
      <c r="H146" s="49"/>
      <c r="I146" s="49"/>
      <c r="J146" s="49"/>
      <c r="K146" s="94"/>
      <c r="L146" s="50"/>
      <c r="M146" s="50"/>
      <c r="N146" s="48"/>
      <c r="O146" s="51">
        <f t="shared" si="73"/>
        <v>0</v>
      </c>
      <c r="P146" s="93">
        <f t="shared" si="74"/>
        <v>0</v>
      </c>
      <c r="Q146" s="53">
        <f t="shared" si="75"/>
        <v>0</v>
      </c>
      <c r="R146" s="53">
        <f t="shared" si="76"/>
        <v>0</v>
      </c>
      <c r="S146" s="53">
        <f t="shared" si="77"/>
        <v>0</v>
      </c>
      <c r="T146" s="54">
        <f t="shared" si="78"/>
        <v>0</v>
      </c>
      <c r="U146" s="54">
        <f t="shared" si="79"/>
        <v>0</v>
      </c>
      <c r="V146" s="54">
        <f t="shared" si="80"/>
        <v>0</v>
      </c>
      <c r="W146" s="54">
        <f t="shared" si="81"/>
        <v>0</v>
      </c>
      <c r="X146" s="54">
        <f t="shared" si="82"/>
        <v>0</v>
      </c>
      <c r="Y146" s="54">
        <f t="shared" si="83"/>
        <v>0</v>
      </c>
      <c r="Z146" s="54">
        <f t="shared" si="84"/>
        <v>0</v>
      </c>
      <c r="AA146" s="54">
        <f t="shared" si="85"/>
        <v>0</v>
      </c>
    </row>
    <row r="147" spans="1:28">
      <c r="A147" s="44"/>
      <c r="B147" s="72"/>
      <c r="C147" s="46">
        <v>1</v>
      </c>
      <c r="D147" s="46"/>
      <c r="E147" s="47">
        <v>2</v>
      </c>
      <c r="F147" s="48"/>
      <c r="G147" s="49">
        <v>3</v>
      </c>
      <c r="H147" s="49">
        <f>PRODUCT(E147,G147)</f>
        <v>6</v>
      </c>
      <c r="I147" s="49"/>
      <c r="J147" s="49">
        <v>12</v>
      </c>
      <c r="K147" s="94">
        <v>5.16</v>
      </c>
      <c r="L147" s="50"/>
      <c r="M147" s="50"/>
      <c r="N147" s="48" t="s">
        <v>72</v>
      </c>
      <c r="O147" s="51">
        <f t="shared" si="73"/>
        <v>5.16</v>
      </c>
      <c r="P147" s="93">
        <f t="shared" si="74"/>
        <v>5.16</v>
      </c>
      <c r="Q147" s="53">
        <f t="shared" si="75"/>
        <v>0</v>
      </c>
      <c r="R147" s="53">
        <f t="shared" si="76"/>
        <v>0</v>
      </c>
      <c r="S147" s="53">
        <f t="shared" si="77"/>
        <v>0</v>
      </c>
      <c r="T147" s="54">
        <f t="shared" si="78"/>
        <v>0</v>
      </c>
      <c r="U147" s="54">
        <f t="shared" si="79"/>
        <v>0</v>
      </c>
      <c r="V147" s="54">
        <f t="shared" si="80"/>
        <v>0</v>
      </c>
      <c r="W147" s="54">
        <f t="shared" si="81"/>
        <v>30.96</v>
      </c>
      <c r="X147" s="54">
        <f t="shared" si="82"/>
        <v>0</v>
      </c>
      <c r="Y147" s="54">
        <f t="shared" si="83"/>
        <v>0</v>
      </c>
      <c r="Z147" s="54">
        <f t="shared" si="84"/>
        <v>0</v>
      </c>
      <c r="AA147" s="70">
        <f t="shared" si="85"/>
        <v>0</v>
      </c>
      <c r="AB147" s="74"/>
    </row>
    <row r="148" spans="1:28">
      <c r="A148" s="44"/>
      <c r="B148" s="72"/>
      <c r="C148" s="46">
        <v>2</v>
      </c>
      <c r="D148" s="46"/>
      <c r="E148" s="47">
        <v>2</v>
      </c>
      <c r="F148" s="48"/>
      <c r="G148" s="49">
        <v>3</v>
      </c>
      <c r="H148" s="49">
        <f>PRODUCT(E148,G148)</f>
        <v>6</v>
      </c>
      <c r="I148" s="49"/>
      <c r="J148" s="49">
        <v>12</v>
      </c>
      <c r="K148" s="94">
        <v>4.75</v>
      </c>
      <c r="L148" s="50"/>
      <c r="M148" s="50"/>
      <c r="N148" s="48" t="s">
        <v>72</v>
      </c>
      <c r="O148" s="51">
        <f t="shared" si="73"/>
        <v>4.75</v>
      </c>
      <c r="P148" s="93">
        <f t="shared" si="74"/>
        <v>4.75</v>
      </c>
      <c r="Q148" s="53">
        <f t="shared" si="75"/>
        <v>0</v>
      </c>
      <c r="R148" s="53">
        <f t="shared" si="76"/>
        <v>0</v>
      </c>
      <c r="S148" s="53">
        <f t="shared" si="77"/>
        <v>0</v>
      </c>
      <c r="T148" s="54">
        <f t="shared" si="78"/>
        <v>0</v>
      </c>
      <c r="U148" s="54">
        <f t="shared" si="79"/>
        <v>0</v>
      </c>
      <c r="V148" s="54">
        <f t="shared" si="80"/>
        <v>0</v>
      </c>
      <c r="W148" s="54">
        <f t="shared" si="81"/>
        <v>28.5</v>
      </c>
      <c r="X148" s="54">
        <f t="shared" si="82"/>
        <v>0</v>
      </c>
      <c r="Y148" s="54">
        <f t="shared" si="83"/>
        <v>0</v>
      </c>
      <c r="Z148" s="54">
        <f t="shared" si="84"/>
        <v>0</v>
      </c>
      <c r="AA148" s="70">
        <f t="shared" si="85"/>
        <v>0</v>
      </c>
      <c r="AB148" s="74"/>
    </row>
    <row r="149" spans="1:28">
      <c r="A149" s="44"/>
      <c r="B149" s="55"/>
      <c r="C149" s="46">
        <v>3</v>
      </c>
      <c r="D149" s="46"/>
      <c r="E149" s="47">
        <v>2</v>
      </c>
      <c r="F149" s="48"/>
      <c r="G149" s="49">
        <v>3</v>
      </c>
      <c r="H149" s="49">
        <f>PRODUCT(E149,G149)</f>
        <v>6</v>
      </c>
      <c r="I149" s="49"/>
      <c r="J149" s="49">
        <v>12</v>
      </c>
      <c r="K149" s="94">
        <v>4.2699999999999996</v>
      </c>
      <c r="L149" s="50"/>
      <c r="M149" s="50"/>
      <c r="N149" s="48" t="s">
        <v>72</v>
      </c>
      <c r="O149" s="51">
        <f t="shared" si="73"/>
        <v>4.2699999999999996</v>
      </c>
      <c r="P149" s="93">
        <f t="shared" si="74"/>
        <v>4.2699999999999996</v>
      </c>
      <c r="Q149" s="53">
        <f t="shared" si="75"/>
        <v>0</v>
      </c>
      <c r="R149" s="53">
        <f t="shared" si="76"/>
        <v>0</v>
      </c>
      <c r="S149" s="53">
        <f t="shared" si="77"/>
        <v>0</v>
      </c>
      <c r="T149" s="54">
        <f t="shared" si="78"/>
        <v>0</v>
      </c>
      <c r="U149" s="54">
        <f t="shared" si="79"/>
        <v>0</v>
      </c>
      <c r="V149" s="54">
        <f t="shared" si="80"/>
        <v>0</v>
      </c>
      <c r="W149" s="54">
        <f t="shared" si="81"/>
        <v>25.619999999999997</v>
      </c>
      <c r="X149" s="54">
        <f t="shared" si="82"/>
        <v>0</v>
      </c>
      <c r="Y149" s="54">
        <f t="shared" si="83"/>
        <v>0</v>
      </c>
      <c r="Z149" s="54">
        <f t="shared" si="84"/>
        <v>0</v>
      </c>
      <c r="AA149" s="70">
        <f t="shared" si="85"/>
        <v>0</v>
      </c>
      <c r="AB149" s="74"/>
    </row>
    <row r="150" spans="1:28">
      <c r="A150" s="44"/>
      <c r="B150" s="72"/>
      <c r="C150" s="46">
        <v>4</v>
      </c>
      <c r="D150" s="46"/>
      <c r="E150" s="47">
        <v>2</v>
      </c>
      <c r="F150" s="48"/>
      <c r="G150" s="49">
        <v>34</v>
      </c>
      <c r="H150" s="49">
        <f>PRODUCT(E150,G150)</f>
        <v>68</v>
      </c>
      <c r="I150" s="49"/>
      <c r="J150" s="49">
        <v>6</v>
      </c>
      <c r="K150" s="94">
        <v>0.48</v>
      </c>
      <c r="L150" s="50"/>
      <c r="M150" s="50"/>
      <c r="N150" s="48" t="s">
        <v>72</v>
      </c>
      <c r="O150" s="51">
        <f t="shared" si="73"/>
        <v>0.48</v>
      </c>
      <c r="P150" s="93">
        <f t="shared" si="74"/>
        <v>0.48</v>
      </c>
      <c r="Q150" s="53">
        <f t="shared" si="75"/>
        <v>0</v>
      </c>
      <c r="R150" s="53">
        <f t="shared" si="76"/>
        <v>0</v>
      </c>
      <c r="S150" s="53">
        <f t="shared" si="77"/>
        <v>0</v>
      </c>
      <c r="T150" s="54">
        <f t="shared" si="78"/>
        <v>32.64</v>
      </c>
      <c r="U150" s="54">
        <f t="shared" si="79"/>
        <v>0</v>
      </c>
      <c r="V150" s="54">
        <f t="shared" si="80"/>
        <v>0</v>
      </c>
      <c r="W150" s="54">
        <f t="shared" si="81"/>
        <v>0</v>
      </c>
      <c r="X150" s="54">
        <f t="shared" si="82"/>
        <v>0</v>
      </c>
      <c r="Y150" s="54">
        <f t="shared" si="83"/>
        <v>0</v>
      </c>
      <c r="Z150" s="54">
        <f t="shared" si="84"/>
        <v>0</v>
      </c>
      <c r="AA150" s="70">
        <f t="shared" si="85"/>
        <v>0</v>
      </c>
      <c r="AB150" s="74"/>
    </row>
    <row r="151" spans="1:28">
      <c r="A151" s="44"/>
      <c r="B151" s="55"/>
      <c r="C151" s="46">
        <v>5</v>
      </c>
      <c r="D151" s="46"/>
      <c r="E151" s="47">
        <v>2</v>
      </c>
      <c r="F151" s="48"/>
      <c r="G151" s="49">
        <v>34</v>
      </c>
      <c r="H151" s="49">
        <f>PRODUCT(E151,G151)</f>
        <v>68</v>
      </c>
      <c r="I151" s="49"/>
      <c r="J151" s="49">
        <v>6</v>
      </c>
      <c r="K151" s="94">
        <v>1.1000000000000001</v>
      </c>
      <c r="L151" s="50"/>
      <c r="M151" s="50"/>
      <c r="N151" s="48" t="s">
        <v>72</v>
      </c>
      <c r="O151" s="51">
        <f t="shared" si="73"/>
        <v>1.1000000000000001</v>
      </c>
      <c r="P151" s="93">
        <f t="shared" si="74"/>
        <v>1.1000000000000001</v>
      </c>
      <c r="Q151" s="53">
        <f t="shared" si="75"/>
        <v>0</v>
      </c>
      <c r="R151" s="53">
        <f t="shared" si="76"/>
        <v>0</v>
      </c>
      <c r="S151" s="53">
        <f t="shared" si="77"/>
        <v>0</v>
      </c>
      <c r="T151" s="54">
        <f t="shared" si="78"/>
        <v>74.800000000000011</v>
      </c>
      <c r="U151" s="54">
        <f t="shared" si="79"/>
        <v>0</v>
      </c>
      <c r="V151" s="54">
        <f t="shared" si="80"/>
        <v>0</v>
      </c>
      <c r="W151" s="54">
        <f t="shared" si="81"/>
        <v>0</v>
      </c>
      <c r="X151" s="54">
        <f t="shared" si="82"/>
        <v>0</v>
      </c>
      <c r="Y151" s="54">
        <f t="shared" si="83"/>
        <v>0</v>
      </c>
      <c r="Z151" s="54">
        <f t="shared" si="84"/>
        <v>0</v>
      </c>
      <c r="AA151" s="70">
        <f t="shared" si="85"/>
        <v>0</v>
      </c>
      <c r="AB151" s="74"/>
    </row>
    <row r="152" spans="1:28" ht="15.75">
      <c r="A152" s="140" t="s">
        <v>102</v>
      </c>
      <c r="B152" s="141" t="s">
        <v>97</v>
      </c>
      <c r="C152" s="141"/>
      <c r="D152" s="142"/>
      <c r="E152" s="47"/>
      <c r="F152" s="48"/>
      <c r="G152" s="49"/>
      <c r="H152" s="49"/>
      <c r="I152" s="49"/>
      <c r="J152" s="49"/>
      <c r="K152" s="94"/>
      <c r="L152" s="50"/>
      <c r="M152" s="50"/>
      <c r="N152" s="48"/>
      <c r="O152" s="51">
        <f t="shared" si="73"/>
        <v>0</v>
      </c>
      <c r="P152" s="93">
        <f t="shared" si="74"/>
        <v>0</v>
      </c>
      <c r="Q152" s="53">
        <f t="shared" si="75"/>
        <v>0</v>
      </c>
      <c r="R152" s="53">
        <f t="shared" si="76"/>
        <v>0</v>
      </c>
      <c r="S152" s="53">
        <f t="shared" si="77"/>
        <v>0</v>
      </c>
      <c r="T152" s="54">
        <f t="shared" si="78"/>
        <v>0</v>
      </c>
      <c r="U152" s="54">
        <f t="shared" si="79"/>
        <v>0</v>
      </c>
      <c r="V152" s="54">
        <f t="shared" si="80"/>
        <v>0</v>
      </c>
      <c r="W152" s="54">
        <f t="shared" si="81"/>
        <v>0</v>
      </c>
      <c r="X152" s="54">
        <f t="shared" si="82"/>
        <v>0</v>
      </c>
      <c r="Y152" s="54">
        <f t="shared" si="83"/>
        <v>0</v>
      </c>
      <c r="Z152" s="54">
        <f t="shared" si="84"/>
        <v>0</v>
      </c>
      <c r="AA152" s="54">
        <f t="shared" si="85"/>
        <v>0</v>
      </c>
    </row>
    <row r="153" spans="1:28">
      <c r="A153" s="44"/>
      <c r="B153" s="72"/>
      <c r="C153" s="46">
        <v>1</v>
      </c>
      <c r="D153" s="46"/>
      <c r="E153" s="47">
        <v>2</v>
      </c>
      <c r="F153" s="48"/>
      <c r="G153" s="49">
        <v>3</v>
      </c>
      <c r="H153" s="49">
        <f t="shared" ref="H153:H161" si="90">PRODUCT(E153,G153)</f>
        <v>6</v>
      </c>
      <c r="I153" s="49"/>
      <c r="J153" s="49">
        <v>14</v>
      </c>
      <c r="K153" s="94">
        <v>4.59</v>
      </c>
      <c r="L153" s="50"/>
      <c r="M153" s="50"/>
      <c r="N153" s="48" t="s">
        <v>72</v>
      </c>
      <c r="O153" s="51">
        <f t="shared" si="73"/>
        <v>4.59</v>
      </c>
      <c r="P153" s="93">
        <f t="shared" si="74"/>
        <v>4.59</v>
      </c>
      <c r="Q153" s="53">
        <f t="shared" si="75"/>
        <v>0</v>
      </c>
      <c r="R153" s="53">
        <f t="shared" si="76"/>
        <v>0</v>
      </c>
      <c r="S153" s="53">
        <f t="shared" si="77"/>
        <v>0</v>
      </c>
      <c r="T153" s="54">
        <f t="shared" si="78"/>
        <v>0</v>
      </c>
      <c r="U153" s="54">
        <f t="shared" si="79"/>
        <v>0</v>
      </c>
      <c r="V153" s="54">
        <f t="shared" si="80"/>
        <v>0</v>
      </c>
      <c r="W153" s="54">
        <f t="shared" si="81"/>
        <v>0</v>
      </c>
      <c r="X153" s="54">
        <f t="shared" si="82"/>
        <v>27.54</v>
      </c>
      <c r="Y153" s="54">
        <f t="shared" si="83"/>
        <v>0</v>
      </c>
      <c r="Z153" s="54">
        <f t="shared" si="84"/>
        <v>0</v>
      </c>
      <c r="AA153" s="70">
        <f t="shared" si="85"/>
        <v>0</v>
      </c>
      <c r="AB153" s="74"/>
    </row>
    <row r="154" spans="1:28">
      <c r="A154" s="44"/>
      <c r="B154" s="72"/>
      <c r="C154" s="46">
        <v>2</v>
      </c>
      <c r="D154" s="46"/>
      <c r="E154" s="47">
        <v>2</v>
      </c>
      <c r="F154" s="48"/>
      <c r="G154" s="49">
        <v>3</v>
      </c>
      <c r="H154" s="49">
        <f t="shared" si="90"/>
        <v>6</v>
      </c>
      <c r="I154" s="49"/>
      <c r="J154" s="49">
        <v>14</v>
      </c>
      <c r="K154" s="94">
        <v>6.5</v>
      </c>
      <c r="L154" s="50"/>
      <c r="M154" s="50"/>
      <c r="N154" s="48" t="s">
        <v>72</v>
      </c>
      <c r="O154" s="51">
        <f t="shared" si="73"/>
        <v>6.5</v>
      </c>
      <c r="P154" s="93">
        <f t="shared" si="74"/>
        <v>6.5</v>
      </c>
      <c r="Q154" s="53">
        <f t="shared" si="75"/>
        <v>0</v>
      </c>
      <c r="R154" s="53">
        <f t="shared" si="76"/>
        <v>0</v>
      </c>
      <c r="S154" s="53">
        <f t="shared" si="77"/>
        <v>0</v>
      </c>
      <c r="T154" s="54">
        <f t="shared" si="78"/>
        <v>0</v>
      </c>
      <c r="U154" s="54">
        <f t="shared" si="79"/>
        <v>0</v>
      </c>
      <c r="V154" s="54">
        <f t="shared" si="80"/>
        <v>0</v>
      </c>
      <c r="W154" s="54">
        <f t="shared" si="81"/>
        <v>0</v>
      </c>
      <c r="X154" s="54">
        <f t="shared" si="82"/>
        <v>39</v>
      </c>
      <c r="Y154" s="54">
        <f t="shared" si="83"/>
        <v>0</v>
      </c>
      <c r="Z154" s="54">
        <f t="shared" si="84"/>
        <v>0</v>
      </c>
      <c r="AA154" s="70">
        <f t="shared" si="85"/>
        <v>0</v>
      </c>
      <c r="AB154" s="74"/>
    </row>
    <row r="155" spans="1:28">
      <c r="A155" s="44"/>
      <c r="B155" s="72"/>
      <c r="C155" s="46">
        <v>3</v>
      </c>
      <c r="D155" s="46"/>
      <c r="E155" s="47">
        <v>2</v>
      </c>
      <c r="F155" s="48"/>
      <c r="G155" s="49">
        <v>57</v>
      </c>
      <c r="H155" s="49">
        <f t="shared" si="90"/>
        <v>114</v>
      </c>
      <c r="I155" s="49"/>
      <c r="J155" s="49">
        <v>6</v>
      </c>
      <c r="K155" s="94">
        <v>1.57</v>
      </c>
      <c r="L155" s="50"/>
      <c r="M155" s="50"/>
      <c r="N155" s="48" t="s">
        <v>72</v>
      </c>
      <c r="O155" s="51">
        <f t="shared" si="73"/>
        <v>1.57</v>
      </c>
      <c r="P155" s="93">
        <f t="shared" si="74"/>
        <v>1.57</v>
      </c>
      <c r="Q155" s="53">
        <f t="shared" si="75"/>
        <v>0</v>
      </c>
      <c r="R155" s="53">
        <f t="shared" si="76"/>
        <v>0</v>
      </c>
      <c r="S155" s="53">
        <f t="shared" si="77"/>
        <v>0</v>
      </c>
      <c r="T155" s="54">
        <f t="shared" si="78"/>
        <v>178.98000000000002</v>
      </c>
      <c r="U155" s="54">
        <f t="shared" si="79"/>
        <v>0</v>
      </c>
      <c r="V155" s="54">
        <f t="shared" si="80"/>
        <v>0</v>
      </c>
      <c r="W155" s="54">
        <f t="shared" si="81"/>
        <v>0</v>
      </c>
      <c r="X155" s="54">
        <f t="shared" si="82"/>
        <v>0</v>
      </c>
      <c r="Y155" s="54">
        <f t="shared" si="83"/>
        <v>0</v>
      </c>
      <c r="Z155" s="54">
        <f t="shared" si="84"/>
        <v>0</v>
      </c>
      <c r="AA155" s="70">
        <f t="shared" si="85"/>
        <v>0</v>
      </c>
      <c r="AB155" s="74"/>
    </row>
    <row r="156" spans="1:28">
      <c r="A156" s="44"/>
      <c r="B156" s="55"/>
      <c r="C156" s="46">
        <v>4</v>
      </c>
      <c r="D156" s="46"/>
      <c r="E156" s="47">
        <v>2</v>
      </c>
      <c r="F156" s="48"/>
      <c r="G156" s="49">
        <v>3</v>
      </c>
      <c r="H156" s="49">
        <f t="shared" si="90"/>
        <v>6</v>
      </c>
      <c r="I156" s="49"/>
      <c r="J156" s="49">
        <v>12</v>
      </c>
      <c r="K156" s="94">
        <v>7.23</v>
      </c>
      <c r="L156" s="50"/>
      <c r="M156" s="50"/>
      <c r="N156" s="48" t="s">
        <v>72</v>
      </c>
      <c r="O156" s="51">
        <f t="shared" si="73"/>
        <v>7.23</v>
      </c>
      <c r="P156" s="93">
        <f t="shared" si="74"/>
        <v>7.23</v>
      </c>
      <c r="Q156" s="53">
        <f t="shared" si="75"/>
        <v>0</v>
      </c>
      <c r="R156" s="53">
        <f t="shared" si="76"/>
        <v>0</v>
      </c>
      <c r="S156" s="53">
        <f t="shared" si="77"/>
        <v>0</v>
      </c>
      <c r="T156" s="54">
        <f t="shared" si="78"/>
        <v>0</v>
      </c>
      <c r="U156" s="54">
        <f t="shared" si="79"/>
        <v>0</v>
      </c>
      <c r="V156" s="54">
        <f t="shared" si="80"/>
        <v>0</v>
      </c>
      <c r="W156" s="54">
        <f t="shared" si="81"/>
        <v>43.38</v>
      </c>
      <c r="X156" s="54">
        <f t="shared" si="82"/>
        <v>0</v>
      </c>
      <c r="Y156" s="54">
        <f t="shared" si="83"/>
        <v>0</v>
      </c>
      <c r="Z156" s="54">
        <f t="shared" si="84"/>
        <v>0</v>
      </c>
      <c r="AA156" s="70">
        <f t="shared" si="85"/>
        <v>0</v>
      </c>
      <c r="AB156" s="74"/>
    </row>
    <row r="157" spans="1:28">
      <c r="A157" s="44"/>
      <c r="B157" s="75"/>
      <c r="C157" s="46">
        <v>5</v>
      </c>
      <c r="D157" s="46"/>
      <c r="E157" s="47">
        <v>2</v>
      </c>
      <c r="F157" s="48"/>
      <c r="G157" s="49">
        <v>3</v>
      </c>
      <c r="H157" s="49">
        <f t="shared" si="90"/>
        <v>6</v>
      </c>
      <c r="I157" s="49"/>
      <c r="J157" s="49">
        <v>12</v>
      </c>
      <c r="K157" s="94">
        <v>6.72</v>
      </c>
      <c r="L157" s="50"/>
      <c r="M157" s="50"/>
      <c r="N157" s="48" t="s">
        <v>72</v>
      </c>
      <c r="O157" s="51">
        <f t="shared" si="73"/>
        <v>6.72</v>
      </c>
      <c r="P157" s="93">
        <f t="shared" si="74"/>
        <v>6.72</v>
      </c>
      <c r="Q157" s="53">
        <f t="shared" si="75"/>
        <v>0</v>
      </c>
      <c r="R157" s="53">
        <f t="shared" si="76"/>
        <v>0</v>
      </c>
      <c r="S157" s="53">
        <f t="shared" si="77"/>
        <v>0</v>
      </c>
      <c r="T157" s="54">
        <f t="shared" si="78"/>
        <v>0</v>
      </c>
      <c r="U157" s="54">
        <f t="shared" si="79"/>
        <v>0</v>
      </c>
      <c r="V157" s="54">
        <f t="shared" si="80"/>
        <v>0</v>
      </c>
      <c r="W157" s="54">
        <f t="shared" si="81"/>
        <v>40.32</v>
      </c>
      <c r="X157" s="54">
        <f t="shared" si="82"/>
        <v>0</v>
      </c>
      <c r="Y157" s="54">
        <f t="shared" si="83"/>
        <v>0</v>
      </c>
      <c r="Z157" s="54">
        <f t="shared" si="84"/>
        <v>0</v>
      </c>
      <c r="AA157" s="70">
        <f t="shared" si="85"/>
        <v>0</v>
      </c>
      <c r="AB157" s="74"/>
    </row>
    <row r="158" spans="1:28">
      <c r="A158" s="56"/>
      <c r="B158" s="46"/>
      <c r="C158" s="46">
        <v>6</v>
      </c>
      <c r="D158" s="46"/>
      <c r="E158" s="47">
        <v>2</v>
      </c>
      <c r="F158" s="48"/>
      <c r="G158" s="49">
        <v>57</v>
      </c>
      <c r="H158" s="49">
        <f t="shared" si="90"/>
        <v>114</v>
      </c>
      <c r="I158" s="49"/>
      <c r="J158" s="49">
        <v>6</v>
      </c>
      <c r="K158" s="94">
        <v>0.7</v>
      </c>
      <c r="L158" s="50"/>
      <c r="M158" s="50"/>
      <c r="N158" s="48" t="s">
        <v>72</v>
      </c>
      <c r="O158" s="51">
        <f>IF(OR(N158="Sm",N158="PtS",N158="PtR",N158="Pt"),P158,IF(AND(N158="C",K158&gt;0),K158+18*MAX(I158,J158)*0.001-0.06,IF(AND(N158="2C",K158&gt;0),K158+36*MAX(I158,J158)*0.001-0.06,IF(AND(N158="Cd",L158&gt;0,M158&gt;0),2*(L158+M158+10.25*MAX(I158,J158)*0.001-0.12),IF(AND(N158="Ep",M158&gt;0),M158+22*MAX(I158,J158)*0.001-0.06,IF(AND(N158="Et",M158&gt;0),2*(M158+12.25*MAX(I158,J158)*0.001-0.06),P158))))))</f>
        <v>0.7</v>
      </c>
      <c r="P158" s="93">
        <f>IF(AND(N158="Sm",K158&gt;0),K158+2*(17*MAX(I158,J158)*0.001)-0.06,IF(AND(N158="PtS",M158&gt;0),M158+35*MAX(I158,J158)*0.001+60*MAX(I158,J158)*0.001-0.05,IF(AND(N158="PtR",M158&gt;0),M158+60*MAX(I158,J158)*0.001,IF(AND(N158="Pt",M158&gt;0),M158+15*MAX(I158,J158)*0.001,IF(OR(N158="C",N158="2C",N158="Cd",N158="Ep",N158="Et",N158="Sm",N158="PtS",N158="PtR",N158="Pt"),0,K158)))))</f>
        <v>0.7</v>
      </c>
      <c r="Q158" s="53">
        <f>IF(I158=6,H158*O158,0)</f>
        <v>0</v>
      </c>
      <c r="R158" s="53">
        <f>IF(I158=8,H158*O158,0)</f>
        <v>0</v>
      </c>
      <c r="S158" s="53">
        <f>IF(I158=10,H158*O158,0)</f>
        <v>0</v>
      </c>
      <c r="T158" s="54">
        <f>IF(J158 =6,H158*O158,0)</f>
        <v>79.8</v>
      </c>
      <c r="U158" s="54">
        <f>IF(J158 =8,H158*O158,0)</f>
        <v>0</v>
      </c>
      <c r="V158" s="54">
        <f>IF(J158 =10,H158*O158,0)</f>
        <v>0</v>
      </c>
      <c r="W158" s="54">
        <f>IF(J158 =12,H158*O158,0)</f>
        <v>0</v>
      </c>
      <c r="X158" s="54">
        <f>IF(J158 =14,H158*O158,0)</f>
        <v>0</v>
      </c>
      <c r="Y158" s="54">
        <f>IF(J158 =16,H158*O158,0)</f>
        <v>0</v>
      </c>
      <c r="Z158" s="54">
        <f>IF(J158 =20,H158*O158,0)</f>
        <v>0</v>
      </c>
      <c r="AA158" s="70">
        <f>IF(J158 =25,H158*O158,0)</f>
        <v>0</v>
      </c>
      <c r="AB158" s="74"/>
    </row>
    <row r="159" spans="1:28">
      <c r="A159" s="44"/>
      <c r="B159" s="75"/>
      <c r="C159" s="46">
        <v>7</v>
      </c>
      <c r="D159" s="46"/>
      <c r="E159" s="47">
        <v>2</v>
      </c>
      <c r="F159" s="48"/>
      <c r="G159" s="49">
        <v>3</v>
      </c>
      <c r="H159" s="49">
        <f t="shared" si="90"/>
        <v>6</v>
      </c>
      <c r="I159" s="49"/>
      <c r="J159" s="49">
        <v>10</v>
      </c>
      <c r="K159" s="94">
        <v>6.62</v>
      </c>
      <c r="L159" s="50"/>
      <c r="M159" s="50"/>
      <c r="N159" s="48" t="s">
        <v>72</v>
      </c>
      <c r="O159" s="51">
        <f>IF(OR(N159="Sm",N159="PtS",N159="PtR",N159="Pt"),P159,IF(AND(N159="C",K159&gt;0),K159+18*MAX(I159,J159)*0.001-0.06,IF(AND(N159="2C",K159&gt;0),K159+36*MAX(I159,J159)*0.001-0.06,IF(AND(N159="Cd",L159&gt;0,M159&gt;0),2*(L159+M159+10.25*MAX(I159,J159)*0.001-0.12),IF(AND(N159="Ep",M159&gt;0),M159+22*MAX(I159,J159)*0.001-0.06,IF(AND(N159="Et",M159&gt;0),2*(M159+12.25*MAX(I159,J159)*0.001-0.06),P159))))))</f>
        <v>6.62</v>
      </c>
      <c r="P159" s="93">
        <f>IF(AND(N159="Sm",K159&gt;0),K159+2*(17*MAX(I159,J159)*0.001)-0.06,IF(AND(N159="PtS",M159&gt;0),M159+35*MAX(I159,J159)*0.001+60*MAX(I159,J159)*0.001-0.05,IF(AND(N159="PtR",M159&gt;0),M159+60*MAX(I159,J159)*0.001,IF(AND(N159="Pt",M159&gt;0),M159+15*MAX(I159,J159)*0.001,IF(OR(N159="C",N159="2C",N159="Cd",N159="Ep",N159="Et",N159="Sm",N159="PtS",N159="PtR",N159="Pt"),0,K159)))))</f>
        <v>6.62</v>
      </c>
      <c r="Q159" s="53">
        <f>IF(I159=6,H159*O159,0)</f>
        <v>0</v>
      </c>
      <c r="R159" s="53">
        <f>IF(I159=8,H159*O159,0)</f>
        <v>0</v>
      </c>
      <c r="S159" s="53">
        <f>IF(I159=10,H159*O159,0)</f>
        <v>0</v>
      </c>
      <c r="T159" s="54">
        <f>IF(J159 =6,H159*O159,0)</f>
        <v>0</v>
      </c>
      <c r="U159" s="54">
        <f>IF(J159 =8,H159*O159,0)</f>
        <v>0</v>
      </c>
      <c r="V159" s="54">
        <f>IF(J159 =10,H159*O159,0)</f>
        <v>39.72</v>
      </c>
      <c r="W159" s="54">
        <f>IF(J159 =12,H159*O159,0)</f>
        <v>0</v>
      </c>
      <c r="X159" s="54">
        <f>IF(J159 =14,H159*O159,0)</f>
        <v>0</v>
      </c>
      <c r="Y159" s="54">
        <f>IF(J159 =16,H159*O159,0)</f>
        <v>0</v>
      </c>
      <c r="Z159" s="54">
        <f>IF(J159 =20,H159*O159,0)</f>
        <v>0</v>
      </c>
      <c r="AA159" s="70">
        <f>IF(J159 =25,H159*O159,0)</f>
        <v>0</v>
      </c>
      <c r="AB159" s="74"/>
    </row>
    <row r="160" spans="1:28">
      <c r="A160" s="56"/>
      <c r="B160" s="46"/>
      <c r="C160" s="46">
        <v>8</v>
      </c>
      <c r="D160" s="46"/>
      <c r="E160" s="47">
        <v>2</v>
      </c>
      <c r="F160" s="48"/>
      <c r="G160" s="49">
        <v>16</v>
      </c>
      <c r="H160" s="49">
        <f t="shared" si="90"/>
        <v>32</v>
      </c>
      <c r="I160" s="49"/>
      <c r="J160" s="49">
        <v>6</v>
      </c>
      <c r="K160" s="94">
        <v>0.43</v>
      </c>
      <c r="L160" s="50"/>
      <c r="M160" s="50"/>
      <c r="N160" s="48" t="s">
        <v>72</v>
      </c>
      <c r="O160" s="51">
        <f>IF(OR(N160="Sm",N160="PtS",N160="PtR",N160="Pt"),P160,IF(AND(N160="C",K160&gt;0),K160+18*MAX(I160,J160)*0.001-0.06,IF(AND(N160="2C",K160&gt;0),K160+36*MAX(I160,J160)*0.001-0.06,IF(AND(N160="Cd",L160&gt;0,M160&gt;0),2*(L160+M160+10.25*MAX(I160,J160)*0.001-0.12),IF(AND(N160="Ep",M160&gt;0),M160+22*MAX(I160,J160)*0.001-0.06,IF(AND(N160="Et",M160&gt;0),2*(M160+12.25*MAX(I160,J160)*0.001-0.06),P160))))))</f>
        <v>0.43</v>
      </c>
      <c r="P160" s="93">
        <f>IF(AND(N160="Sm",K160&gt;0),K160+2*(17*MAX(I160,J160)*0.001)-0.06,IF(AND(N160="PtS",M160&gt;0),M160+35*MAX(I160,J160)*0.001+60*MAX(I160,J160)*0.001-0.05,IF(AND(N160="PtR",M160&gt;0),M160+60*MAX(I160,J160)*0.001,IF(AND(N160="Pt",M160&gt;0),M160+15*MAX(I160,J160)*0.001,IF(OR(N160="C",N160="2C",N160="Cd",N160="Ep",N160="Et",N160="Sm",N160="PtS",N160="PtR",N160="Pt"),0,K160)))))</f>
        <v>0.43</v>
      </c>
      <c r="Q160" s="53">
        <f>IF(I160=6,H160*O160,0)</f>
        <v>0</v>
      </c>
      <c r="R160" s="53">
        <f>IF(I160=8,H160*O160,0)</f>
        <v>0</v>
      </c>
      <c r="S160" s="53">
        <f>IF(I160=10,H160*O160,0)</f>
        <v>0</v>
      </c>
      <c r="T160" s="54">
        <f>IF(J160 =6,H160*O160,0)</f>
        <v>13.76</v>
      </c>
      <c r="U160" s="54">
        <f>IF(J160 =8,H160*O160,0)</f>
        <v>0</v>
      </c>
      <c r="V160" s="54">
        <f>IF(J160 =10,H160*O160,0)</f>
        <v>0</v>
      </c>
      <c r="W160" s="54">
        <f>IF(J160 =12,H160*O160,0)</f>
        <v>0</v>
      </c>
      <c r="X160" s="54">
        <f>IF(J160 =14,H160*O160,0)</f>
        <v>0</v>
      </c>
      <c r="Y160" s="54">
        <f>IF(J160 =16,H160*O160,0)</f>
        <v>0</v>
      </c>
      <c r="Z160" s="54">
        <f>IF(J160 =20,H160*O160,0)</f>
        <v>0</v>
      </c>
      <c r="AA160" s="70">
        <f>IF(J160 =25,H160*O160,0)</f>
        <v>0</v>
      </c>
      <c r="AB160" s="74"/>
    </row>
    <row r="161" spans="1:28">
      <c r="A161" s="44"/>
      <c r="B161" s="75"/>
      <c r="C161" s="46">
        <v>9</v>
      </c>
      <c r="D161" s="46"/>
      <c r="E161" s="47">
        <v>2</v>
      </c>
      <c r="F161" s="48"/>
      <c r="G161" s="49">
        <v>2</v>
      </c>
      <c r="H161" s="49">
        <f t="shared" si="90"/>
        <v>4</v>
      </c>
      <c r="I161" s="49"/>
      <c r="J161" s="49">
        <v>10</v>
      </c>
      <c r="K161" s="94">
        <v>6.42</v>
      </c>
      <c r="L161" s="50"/>
      <c r="M161" s="50"/>
      <c r="N161" s="48" t="s">
        <v>72</v>
      </c>
      <c r="O161" s="51">
        <f t="shared" ref="O161:O197" si="91">IF(OR(N161="Sm",N161="PtS",N161="PtR",N161="Pt"),P161,IF(AND(N161="C",K161&gt;0),K161+18*MAX(I161,J161)*0.001-0.06,IF(AND(N161="2C",K161&gt;0),K161+36*MAX(I161,J161)*0.001-0.06,IF(AND(N161="Cd",L161&gt;0,M161&gt;0),2*(L161+M161+10.25*MAX(I161,J161)*0.001-0.12),IF(AND(N161="Ep",M161&gt;0),M161+22*MAX(I161,J161)*0.001-0.06,IF(AND(N161="Et",M161&gt;0),2*(M161+12.25*MAX(I161,J161)*0.001-0.06),P161))))))</f>
        <v>6.42</v>
      </c>
      <c r="P161" s="93">
        <f t="shared" ref="P161:P182" si="92">IF(AND(N161="Sm",K161&gt;0),K161+2*(17*MAX(I161,J161)*0.001)-0.06,IF(AND(N161="PtS",M161&gt;0),M161+35*MAX(I161,J161)*0.001+60*MAX(I161,J161)*0.001-0.05,IF(AND(N161="PtR",M161&gt;0),M161+60*MAX(I161,J161)*0.001,IF(AND(N161="Pt",M161&gt;0),M161+15*MAX(I161,J161)*0.001,IF(OR(N161="C",N161="2C",N161="Cd",N161="Ep",N161="Et",N161="Sm",N161="PtS",N161="PtR",N161="Pt"),0,K161)))))</f>
        <v>6.42</v>
      </c>
      <c r="Q161" s="53">
        <f t="shared" ref="Q161:Q182" si="93">IF(I161=6,H161*O161,0)</f>
        <v>0</v>
      </c>
      <c r="R161" s="53">
        <f t="shared" ref="R161:R182" si="94">IF(I161=8,H161*O161,0)</f>
        <v>0</v>
      </c>
      <c r="S161" s="53">
        <f t="shared" ref="S161:S182" si="95">IF(I161=10,H161*O161,0)</f>
        <v>0</v>
      </c>
      <c r="T161" s="54">
        <f t="shared" ref="T161:T182" si="96">IF(J161 =6,H161*O161,0)</f>
        <v>0</v>
      </c>
      <c r="U161" s="54">
        <f t="shared" ref="U161:U182" si="97">IF(J161 =8,H161*O161,0)</f>
        <v>0</v>
      </c>
      <c r="V161" s="54">
        <f t="shared" ref="V161:V182" si="98">IF(J161 =10,H161*O161,0)</f>
        <v>25.68</v>
      </c>
      <c r="W161" s="54">
        <f t="shared" ref="W161:W182" si="99">IF(J161 =12,H161*O161,0)</f>
        <v>0</v>
      </c>
      <c r="X161" s="54">
        <f t="shared" ref="X161:X182" si="100">IF(J161 =14,H161*O161,0)</f>
        <v>0</v>
      </c>
      <c r="Y161" s="54">
        <f t="shared" ref="Y161:Y182" si="101">IF(J161 =16,H161*O161,0)</f>
        <v>0</v>
      </c>
      <c r="Z161" s="54">
        <f t="shared" ref="Z161:Z182" si="102">IF(J161 =20,H161*O161,0)</f>
        <v>0</v>
      </c>
      <c r="AA161" s="70">
        <f t="shared" ref="AA161:AA182" si="103">IF(J161 =25,H161*O161,0)</f>
        <v>0</v>
      </c>
      <c r="AB161" s="74"/>
    </row>
    <row r="162" spans="1:28" ht="15.75">
      <c r="A162" s="140" t="s">
        <v>103</v>
      </c>
      <c r="B162" s="141" t="s">
        <v>97</v>
      </c>
      <c r="C162" s="141"/>
      <c r="D162" s="142"/>
      <c r="E162" s="47"/>
      <c r="F162" s="48"/>
      <c r="G162" s="49"/>
      <c r="H162" s="49"/>
      <c r="I162" s="49"/>
      <c r="J162" s="49"/>
      <c r="K162" s="94"/>
      <c r="L162" s="50"/>
      <c r="M162" s="50"/>
      <c r="N162" s="48"/>
      <c r="O162" s="51">
        <f t="shared" si="91"/>
        <v>0</v>
      </c>
      <c r="P162" s="93">
        <f t="shared" si="92"/>
        <v>0</v>
      </c>
      <c r="Q162" s="53">
        <f t="shared" si="93"/>
        <v>0</v>
      </c>
      <c r="R162" s="53">
        <f t="shared" si="94"/>
        <v>0</v>
      </c>
      <c r="S162" s="53">
        <f t="shared" si="95"/>
        <v>0</v>
      </c>
      <c r="T162" s="54">
        <f t="shared" si="96"/>
        <v>0</v>
      </c>
      <c r="U162" s="54">
        <f t="shared" si="97"/>
        <v>0</v>
      </c>
      <c r="V162" s="54">
        <f t="shared" si="98"/>
        <v>0</v>
      </c>
      <c r="W162" s="54">
        <f t="shared" si="99"/>
        <v>0</v>
      </c>
      <c r="X162" s="54">
        <f t="shared" si="100"/>
        <v>0</v>
      </c>
      <c r="Y162" s="54">
        <f t="shared" si="101"/>
        <v>0</v>
      </c>
      <c r="Z162" s="54">
        <f t="shared" si="102"/>
        <v>0</v>
      </c>
      <c r="AA162" s="54">
        <f t="shared" si="103"/>
        <v>0</v>
      </c>
    </row>
    <row r="163" spans="1:28">
      <c r="A163" s="44"/>
      <c r="B163" s="72"/>
      <c r="C163" s="46">
        <v>10</v>
      </c>
      <c r="D163" s="46"/>
      <c r="E163" s="47">
        <v>2</v>
      </c>
      <c r="F163" s="48"/>
      <c r="G163" s="49">
        <v>30</v>
      </c>
      <c r="H163" s="49">
        <f>PRODUCT(E163,G163)</f>
        <v>60</v>
      </c>
      <c r="I163" s="49"/>
      <c r="J163" s="49">
        <v>6</v>
      </c>
      <c r="K163" s="94">
        <v>0.5</v>
      </c>
      <c r="L163" s="50"/>
      <c r="M163" s="50"/>
      <c r="N163" s="48" t="s">
        <v>72</v>
      </c>
      <c r="O163" s="51">
        <f t="shared" si="91"/>
        <v>0.5</v>
      </c>
      <c r="P163" s="93">
        <f t="shared" si="92"/>
        <v>0.5</v>
      </c>
      <c r="Q163" s="53">
        <f t="shared" si="93"/>
        <v>0</v>
      </c>
      <c r="R163" s="53">
        <f t="shared" si="94"/>
        <v>0</v>
      </c>
      <c r="S163" s="53">
        <f t="shared" si="95"/>
        <v>0</v>
      </c>
      <c r="T163" s="54">
        <f t="shared" si="96"/>
        <v>30</v>
      </c>
      <c r="U163" s="54">
        <f t="shared" si="97"/>
        <v>0</v>
      </c>
      <c r="V163" s="54">
        <f t="shared" si="98"/>
        <v>0</v>
      </c>
      <c r="W163" s="54">
        <f t="shared" si="99"/>
        <v>0</v>
      </c>
      <c r="X163" s="54">
        <f t="shared" si="100"/>
        <v>0</v>
      </c>
      <c r="Y163" s="54">
        <f t="shared" si="101"/>
        <v>0</v>
      </c>
      <c r="Z163" s="54">
        <f t="shared" si="102"/>
        <v>0</v>
      </c>
      <c r="AA163" s="70">
        <f t="shared" si="103"/>
        <v>0</v>
      </c>
      <c r="AB163" s="74"/>
    </row>
    <row r="164" spans="1:28">
      <c r="A164" s="44"/>
      <c r="B164" s="72"/>
      <c r="C164" s="46">
        <v>11</v>
      </c>
      <c r="D164" s="46"/>
      <c r="E164" s="47">
        <v>2</v>
      </c>
      <c r="F164" s="48"/>
      <c r="G164" s="49">
        <v>3</v>
      </c>
      <c r="H164" s="49">
        <f>PRODUCT(E164,G164)</f>
        <v>6</v>
      </c>
      <c r="I164" s="49"/>
      <c r="J164" s="49">
        <v>12</v>
      </c>
      <c r="K164" s="94">
        <v>3.18</v>
      </c>
      <c r="L164" s="50"/>
      <c r="M164" s="50"/>
      <c r="N164" s="48" t="s">
        <v>72</v>
      </c>
      <c r="O164" s="51">
        <f t="shared" si="91"/>
        <v>3.18</v>
      </c>
      <c r="P164" s="93">
        <f t="shared" si="92"/>
        <v>3.18</v>
      </c>
      <c r="Q164" s="53">
        <f t="shared" si="93"/>
        <v>0</v>
      </c>
      <c r="R164" s="53">
        <f t="shared" si="94"/>
        <v>0</v>
      </c>
      <c r="S164" s="53">
        <f t="shared" si="95"/>
        <v>0</v>
      </c>
      <c r="T164" s="54">
        <f t="shared" si="96"/>
        <v>0</v>
      </c>
      <c r="U164" s="54">
        <f t="shared" si="97"/>
        <v>0</v>
      </c>
      <c r="V164" s="54">
        <f t="shared" si="98"/>
        <v>0</v>
      </c>
      <c r="W164" s="54">
        <f t="shared" si="99"/>
        <v>19.080000000000002</v>
      </c>
      <c r="X164" s="54">
        <f t="shared" si="100"/>
        <v>0</v>
      </c>
      <c r="Y164" s="54">
        <f t="shared" si="101"/>
        <v>0</v>
      </c>
      <c r="Z164" s="54">
        <f t="shared" si="102"/>
        <v>0</v>
      </c>
      <c r="AA164" s="70">
        <f t="shared" si="103"/>
        <v>0</v>
      </c>
      <c r="AB164" s="74"/>
    </row>
    <row r="165" spans="1:28">
      <c r="A165" s="44"/>
      <c r="B165" s="55"/>
      <c r="C165" s="46">
        <v>12</v>
      </c>
      <c r="D165" s="46"/>
      <c r="E165" s="47">
        <v>2</v>
      </c>
      <c r="F165" s="48"/>
      <c r="G165" s="49">
        <v>3</v>
      </c>
      <c r="H165" s="49">
        <f>PRODUCT(E165,G165)</f>
        <v>6</v>
      </c>
      <c r="I165" s="49"/>
      <c r="J165" s="49">
        <v>12</v>
      </c>
      <c r="K165" s="94">
        <v>2.77</v>
      </c>
      <c r="L165" s="50"/>
      <c r="M165" s="50"/>
      <c r="N165" s="48" t="s">
        <v>72</v>
      </c>
      <c r="O165" s="51">
        <f t="shared" si="91"/>
        <v>2.77</v>
      </c>
      <c r="P165" s="93">
        <f t="shared" si="92"/>
        <v>2.77</v>
      </c>
      <c r="Q165" s="53">
        <f t="shared" si="93"/>
        <v>0</v>
      </c>
      <c r="R165" s="53">
        <f t="shared" si="94"/>
        <v>0</v>
      </c>
      <c r="S165" s="53">
        <f t="shared" si="95"/>
        <v>0</v>
      </c>
      <c r="T165" s="54">
        <f t="shared" si="96"/>
        <v>0</v>
      </c>
      <c r="U165" s="54">
        <f t="shared" si="97"/>
        <v>0</v>
      </c>
      <c r="V165" s="54">
        <f t="shared" si="98"/>
        <v>0</v>
      </c>
      <c r="W165" s="54">
        <f t="shared" si="99"/>
        <v>16.62</v>
      </c>
      <c r="X165" s="54">
        <f t="shared" si="100"/>
        <v>0</v>
      </c>
      <c r="Y165" s="54">
        <f t="shared" si="101"/>
        <v>0</v>
      </c>
      <c r="Z165" s="54">
        <f t="shared" si="102"/>
        <v>0</v>
      </c>
      <c r="AA165" s="70">
        <f t="shared" si="103"/>
        <v>0</v>
      </c>
      <c r="AB165" s="74"/>
    </row>
    <row r="166" spans="1:28">
      <c r="A166" s="44"/>
      <c r="B166" s="72"/>
      <c r="C166" s="46">
        <v>13</v>
      </c>
      <c r="D166" s="46"/>
      <c r="E166" s="47">
        <v>2</v>
      </c>
      <c r="F166" s="48"/>
      <c r="G166" s="49">
        <v>3</v>
      </c>
      <c r="H166" s="49">
        <f>PRODUCT(E166,G166)</f>
        <v>6</v>
      </c>
      <c r="I166" s="49"/>
      <c r="J166" s="49">
        <v>10</v>
      </c>
      <c r="K166" s="94">
        <v>2.87</v>
      </c>
      <c r="L166" s="50"/>
      <c r="M166" s="50"/>
      <c r="N166" s="48" t="s">
        <v>72</v>
      </c>
      <c r="O166" s="51">
        <f t="shared" si="91"/>
        <v>2.87</v>
      </c>
      <c r="P166" s="93">
        <f t="shared" si="92"/>
        <v>2.87</v>
      </c>
      <c r="Q166" s="53">
        <f t="shared" si="93"/>
        <v>0</v>
      </c>
      <c r="R166" s="53">
        <f t="shared" si="94"/>
        <v>0</v>
      </c>
      <c r="S166" s="53">
        <f t="shared" si="95"/>
        <v>0</v>
      </c>
      <c r="T166" s="54">
        <f t="shared" si="96"/>
        <v>0</v>
      </c>
      <c r="U166" s="54">
        <f t="shared" si="97"/>
        <v>0</v>
      </c>
      <c r="V166" s="54">
        <f t="shared" si="98"/>
        <v>17.22</v>
      </c>
      <c r="W166" s="54">
        <f t="shared" si="99"/>
        <v>0</v>
      </c>
      <c r="X166" s="54">
        <f t="shared" si="100"/>
        <v>0</v>
      </c>
      <c r="Y166" s="54">
        <f t="shared" si="101"/>
        <v>0</v>
      </c>
      <c r="Z166" s="54">
        <f t="shared" si="102"/>
        <v>0</v>
      </c>
      <c r="AA166" s="70">
        <f t="shared" si="103"/>
        <v>0</v>
      </c>
      <c r="AB166" s="74"/>
    </row>
    <row r="167" spans="1:28">
      <c r="A167" s="44"/>
      <c r="B167" s="55"/>
      <c r="C167" s="46">
        <v>14</v>
      </c>
      <c r="D167" s="46"/>
      <c r="E167" s="47">
        <v>2</v>
      </c>
      <c r="F167" s="48"/>
      <c r="G167" s="49">
        <v>30</v>
      </c>
      <c r="H167" s="49">
        <f>PRODUCT(E167,G167)</f>
        <v>60</v>
      </c>
      <c r="I167" s="49"/>
      <c r="J167" s="49">
        <v>6</v>
      </c>
      <c r="K167" s="94">
        <v>1.17</v>
      </c>
      <c r="L167" s="50"/>
      <c r="M167" s="50"/>
      <c r="N167" s="48" t="s">
        <v>72</v>
      </c>
      <c r="O167" s="51">
        <f t="shared" si="91"/>
        <v>1.17</v>
      </c>
      <c r="P167" s="93">
        <f t="shared" si="92"/>
        <v>1.17</v>
      </c>
      <c r="Q167" s="53">
        <f t="shared" si="93"/>
        <v>0</v>
      </c>
      <c r="R167" s="53">
        <f t="shared" si="94"/>
        <v>0</v>
      </c>
      <c r="S167" s="53">
        <f t="shared" si="95"/>
        <v>0</v>
      </c>
      <c r="T167" s="54">
        <f t="shared" si="96"/>
        <v>70.199999999999989</v>
      </c>
      <c r="U167" s="54">
        <f t="shared" si="97"/>
        <v>0</v>
      </c>
      <c r="V167" s="54">
        <f t="shared" si="98"/>
        <v>0</v>
      </c>
      <c r="W167" s="54">
        <f t="shared" si="99"/>
        <v>0</v>
      </c>
      <c r="X167" s="54">
        <f t="shared" si="100"/>
        <v>0</v>
      </c>
      <c r="Y167" s="54">
        <f t="shared" si="101"/>
        <v>0</v>
      </c>
      <c r="Z167" s="54">
        <f t="shared" si="102"/>
        <v>0</v>
      </c>
      <c r="AA167" s="70">
        <f t="shared" si="103"/>
        <v>0</v>
      </c>
      <c r="AB167" s="74"/>
    </row>
    <row r="168" spans="1:28" ht="15.75">
      <c r="A168" s="140" t="s">
        <v>104</v>
      </c>
      <c r="B168" s="141" t="s">
        <v>97</v>
      </c>
      <c r="C168" s="141"/>
      <c r="D168" s="142"/>
      <c r="E168" s="47"/>
      <c r="F168" s="48"/>
      <c r="G168" s="49"/>
      <c r="H168" s="49"/>
      <c r="I168" s="49"/>
      <c r="J168" s="49"/>
      <c r="K168" s="94"/>
      <c r="L168" s="50"/>
      <c r="M168" s="50"/>
      <c r="N168" s="48"/>
      <c r="O168" s="51">
        <f t="shared" si="91"/>
        <v>0</v>
      </c>
      <c r="P168" s="93">
        <f t="shared" si="92"/>
        <v>0</v>
      </c>
      <c r="Q168" s="53">
        <f t="shared" si="93"/>
        <v>0</v>
      </c>
      <c r="R168" s="53">
        <f t="shared" si="94"/>
        <v>0</v>
      </c>
      <c r="S168" s="53">
        <f t="shared" si="95"/>
        <v>0</v>
      </c>
      <c r="T168" s="54">
        <f t="shared" si="96"/>
        <v>0</v>
      </c>
      <c r="U168" s="54">
        <f t="shared" si="97"/>
        <v>0</v>
      </c>
      <c r="V168" s="54">
        <f t="shared" si="98"/>
        <v>0</v>
      </c>
      <c r="W168" s="54">
        <f t="shared" si="99"/>
        <v>0</v>
      </c>
      <c r="X168" s="54">
        <f t="shared" si="100"/>
        <v>0</v>
      </c>
      <c r="Y168" s="54">
        <f t="shared" si="101"/>
        <v>0</v>
      </c>
      <c r="Z168" s="54">
        <f t="shared" si="102"/>
        <v>0</v>
      </c>
      <c r="AA168" s="54">
        <f t="shared" si="103"/>
        <v>0</v>
      </c>
    </row>
    <row r="169" spans="1:28">
      <c r="A169" s="44"/>
      <c r="B169" s="72"/>
      <c r="C169" s="46">
        <v>15</v>
      </c>
      <c r="D169" s="46"/>
      <c r="E169" s="47">
        <v>2</v>
      </c>
      <c r="F169" s="48"/>
      <c r="G169" s="49">
        <v>57</v>
      </c>
      <c r="H169" s="49">
        <f t="shared" ref="H169:H177" si="104">PRODUCT(E169,G169)</f>
        <v>114</v>
      </c>
      <c r="I169" s="49"/>
      <c r="J169" s="49">
        <v>6</v>
      </c>
      <c r="K169" s="94">
        <v>0.7</v>
      </c>
      <c r="L169" s="50"/>
      <c r="M169" s="50"/>
      <c r="N169" s="48" t="s">
        <v>72</v>
      </c>
      <c r="O169" s="51">
        <f t="shared" si="91"/>
        <v>0.7</v>
      </c>
      <c r="P169" s="93">
        <f t="shared" si="92"/>
        <v>0.7</v>
      </c>
      <c r="Q169" s="53">
        <f t="shared" si="93"/>
        <v>0</v>
      </c>
      <c r="R169" s="53">
        <f t="shared" si="94"/>
        <v>0</v>
      </c>
      <c r="S169" s="53">
        <f t="shared" si="95"/>
        <v>0</v>
      </c>
      <c r="T169" s="54">
        <f t="shared" si="96"/>
        <v>79.8</v>
      </c>
      <c r="U169" s="54">
        <f t="shared" si="97"/>
        <v>0</v>
      </c>
      <c r="V169" s="54">
        <f t="shared" si="98"/>
        <v>0</v>
      </c>
      <c r="W169" s="54">
        <f t="shared" si="99"/>
        <v>0</v>
      </c>
      <c r="X169" s="54">
        <f t="shared" si="100"/>
        <v>0</v>
      </c>
      <c r="Y169" s="54">
        <f t="shared" si="101"/>
        <v>0</v>
      </c>
      <c r="Z169" s="54">
        <f t="shared" si="102"/>
        <v>0</v>
      </c>
      <c r="AA169" s="70">
        <f t="shared" si="103"/>
        <v>0</v>
      </c>
      <c r="AB169" s="74"/>
    </row>
    <row r="170" spans="1:28">
      <c r="A170" s="44"/>
      <c r="B170" s="72"/>
      <c r="C170" s="46">
        <v>16</v>
      </c>
      <c r="D170" s="46"/>
      <c r="E170" s="47">
        <v>2</v>
      </c>
      <c r="F170" s="48"/>
      <c r="G170" s="49">
        <v>3</v>
      </c>
      <c r="H170" s="49">
        <f t="shared" si="104"/>
        <v>6</v>
      </c>
      <c r="I170" s="49"/>
      <c r="J170" s="49">
        <v>14</v>
      </c>
      <c r="K170" s="94">
        <v>6.5</v>
      </c>
      <c r="L170" s="50"/>
      <c r="M170" s="50"/>
      <c r="N170" s="48" t="s">
        <v>72</v>
      </c>
      <c r="O170" s="51">
        <f t="shared" si="91"/>
        <v>6.5</v>
      </c>
      <c r="P170" s="93">
        <f t="shared" si="92"/>
        <v>6.5</v>
      </c>
      <c r="Q170" s="53">
        <f t="shared" si="93"/>
        <v>0</v>
      </c>
      <c r="R170" s="53">
        <f t="shared" si="94"/>
        <v>0</v>
      </c>
      <c r="S170" s="53">
        <f t="shared" si="95"/>
        <v>0</v>
      </c>
      <c r="T170" s="54">
        <f t="shared" si="96"/>
        <v>0</v>
      </c>
      <c r="U170" s="54">
        <f t="shared" si="97"/>
        <v>0</v>
      </c>
      <c r="V170" s="54">
        <f t="shared" si="98"/>
        <v>0</v>
      </c>
      <c r="W170" s="54">
        <f t="shared" si="99"/>
        <v>0</v>
      </c>
      <c r="X170" s="54">
        <f t="shared" si="100"/>
        <v>39</v>
      </c>
      <c r="Y170" s="54">
        <f t="shared" si="101"/>
        <v>0</v>
      </c>
      <c r="Z170" s="54">
        <f t="shared" si="102"/>
        <v>0</v>
      </c>
      <c r="AA170" s="70">
        <f t="shared" si="103"/>
        <v>0</v>
      </c>
      <c r="AB170" s="74"/>
    </row>
    <row r="171" spans="1:28">
      <c r="A171" s="44"/>
      <c r="B171" s="55"/>
      <c r="C171" s="46">
        <v>17</v>
      </c>
      <c r="D171" s="46"/>
      <c r="E171" s="47">
        <v>2</v>
      </c>
      <c r="F171" s="48"/>
      <c r="G171" s="49">
        <v>3</v>
      </c>
      <c r="H171" s="49">
        <f t="shared" si="104"/>
        <v>6</v>
      </c>
      <c r="I171" s="49"/>
      <c r="J171" s="49">
        <v>14</v>
      </c>
      <c r="K171" s="94">
        <v>4.59</v>
      </c>
      <c r="L171" s="50"/>
      <c r="M171" s="50"/>
      <c r="N171" s="48" t="s">
        <v>72</v>
      </c>
      <c r="O171" s="51">
        <f t="shared" si="91"/>
        <v>4.59</v>
      </c>
      <c r="P171" s="93">
        <f t="shared" si="92"/>
        <v>4.59</v>
      </c>
      <c r="Q171" s="53">
        <f t="shared" si="93"/>
        <v>0</v>
      </c>
      <c r="R171" s="53">
        <f t="shared" si="94"/>
        <v>0</v>
      </c>
      <c r="S171" s="53">
        <f t="shared" si="95"/>
        <v>0</v>
      </c>
      <c r="T171" s="54">
        <f t="shared" si="96"/>
        <v>0</v>
      </c>
      <c r="U171" s="54">
        <f t="shared" si="97"/>
        <v>0</v>
      </c>
      <c r="V171" s="54">
        <f t="shared" si="98"/>
        <v>0</v>
      </c>
      <c r="W171" s="54">
        <f t="shared" si="99"/>
        <v>0</v>
      </c>
      <c r="X171" s="54">
        <f t="shared" si="100"/>
        <v>27.54</v>
      </c>
      <c r="Y171" s="54">
        <f t="shared" si="101"/>
        <v>0</v>
      </c>
      <c r="Z171" s="54">
        <f t="shared" si="102"/>
        <v>0</v>
      </c>
      <c r="AA171" s="70">
        <f t="shared" si="103"/>
        <v>0</v>
      </c>
      <c r="AB171" s="74"/>
    </row>
    <row r="172" spans="1:28">
      <c r="A172" s="44"/>
      <c r="B172" s="75"/>
      <c r="C172" s="46">
        <v>18</v>
      </c>
      <c r="D172" s="46"/>
      <c r="E172" s="47">
        <v>2</v>
      </c>
      <c r="F172" s="48"/>
      <c r="G172" s="49">
        <v>3</v>
      </c>
      <c r="H172" s="49">
        <f t="shared" si="104"/>
        <v>6</v>
      </c>
      <c r="I172" s="49"/>
      <c r="J172" s="49">
        <v>12</v>
      </c>
      <c r="K172" s="94">
        <v>7.23</v>
      </c>
      <c r="L172" s="50"/>
      <c r="M172" s="50"/>
      <c r="N172" s="48" t="s">
        <v>72</v>
      </c>
      <c r="O172" s="51">
        <f t="shared" si="91"/>
        <v>7.23</v>
      </c>
      <c r="P172" s="93">
        <f t="shared" si="92"/>
        <v>7.23</v>
      </c>
      <c r="Q172" s="53">
        <f t="shared" si="93"/>
        <v>0</v>
      </c>
      <c r="R172" s="53">
        <f t="shared" si="94"/>
        <v>0</v>
      </c>
      <c r="S172" s="53">
        <f t="shared" si="95"/>
        <v>0</v>
      </c>
      <c r="T172" s="54">
        <f t="shared" si="96"/>
        <v>0</v>
      </c>
      <c r="U172" s="54">
        <f t="shared" si="97"/>
        <v>0</v>
      </c>
      <c r="V172" s="54">
        <f t="shared" si="98"/>
        <v>0</v>
      </c>
      <c r="W172" s="54">
        <f t="shared" si="99"/>
        <v>43.38</v>
      </c>
      <c r="X172" s="54">
        <f t="shared" si="100"/>
        <v>0</v>
      </c>
      <c r="Y172" s="54">
        <f t="shared" si="101"/>
        <v>0</v>
      </c>
      <c r="Z172" s="54">
        <f t="shared" si="102"/>
        <v>0</v>
      </c>
      <c r="AA172" s="70">
        <f t="shared" si="103"/>
        <v>0</v>
      </c>
      <c r="AB172" s="74"/>
    </row>
    <row r="173" spans="1:28">
      <c r="A173" s="44"/>
      <c r="B173" s="75"/>
      <c r="C173" s="46">
        <v>19</v>
      </c>
      <c r="D173" s="46"/>
      <c r="E173" s="47">
        <v>2</v>
      </c>
      <c r="F173" s="48"/>
      <c r="G173" s="49">
        <v>3</v>
      </c>
      <c r="H173" s="49">
        <f t="shared" si="104"/>
        <v>6</v>
      </c>
      <c r="I173" s="49"/>
      <c r="J173" s="49">
        <v>12</v>
      </c>
      <c r="K173" s="94">
        <v>6.72</v>
      </c>
      <c r="L173" s="50"/>
      <c r="M173" s="50"/>
      <c r="N173" s="48" t="s">
        <v>72</v>
      </c>
      <c r="O173" s="51">
        <f t="shared" si="91"/>
        <v>6.72</v>
      </c>
      <c r="P173" s="93">
        <f t="shared" si="92"/>
        <v>6.72</v>
      </c>
      <c r="Q173" s="53">
        <f t="shared" si="93"/>
        <v>0</v>
      </c>
      <c r="R173" s="53">
        <f t="shared" si="94"/>
        <v>0</v>
      </c>
      <c r="S173" s="53">
        <f t="shared" si="95"/>
        <v>0</v>
      </c>
      <c r="T173" s="54">
        <f t="shared" si="96"/>
        <v>0</v>
      </c>
      <c r="U173" s="54">
        <f t="shared" si="97"/>
        <v>0</v>
      </c>
      <c r="V173" s="54">
        <f t="shared" si="98"/>
        <v>0</v>
      </c>
      <c r="W173" s="54">
        <f t="shared" si="99"/>
        <v>40.32</v>
      </c>
      <c r="X173" s="54">
        <f t="shared" si="100"/>
        <v>0</v>
      </c>
      <c r="Y173" s="54">
        <f t="shared" si="101"/>
        <v>0</v>
      </c>
      <c r="Z173" s="54">
        <f t="shared" si="102"/>
        <v>0</v>
      </c>
      <c r="AA173" s="70">
        <f t="shared" si="103"/>
        <v>0</v>
      </c>
      <c r="AB173" s="74"/>
    </row>
    <row r="174" spans="1:28">
      <c r="A174" s="44"/>
      <c r="B174" s="72"/>
      <c r="C174" s="46">
        <v>20</v>
      </c>
      <c r="D174" s="46"/>
      <c r="E174" s="47">
        <v>2</v>
      </c>
      <c r="F174" s="48"/>
      <c r="G174" s="49">
        <v>3</v>
      </c>
      <c r="H174" s="49">
        <f t="shared" si="104"/>
        <v>6</v>
      </c>
      <c r="I174" s="49"/>
      <c r="J174" s="49">
        <v>10</v>
      </c>
      <c r="K174" s="94">
        <v>6.62</v>
      </c>
      <c r="L174" s="50"/>
      <c r="M174" s="50"/>
      <c r="N174" s="48" t="s">
        <v>72</v>
      </c>
      <c r="O174" s="51">
        <f t="shared" si="91"/>
        <v>6.62</v>
      </c>
      <c r="P174" s="93">
        <f t="shared" si="92"/>
        <v>6.62</v>
      </c>
      <c r="Q174" s="53">
        <f t="shared" si="93"/>
        <v>0</v>
      </c>
      <c r="R174" s="53">
        <f t="shared" si="94"/>
        <v>0</v>
      </c>
      <c r="S174" s="53">
        <f t="shared" si="95"/>
        <v>0</v>
      </c>
      <c r="T174" s="54">
        <f t="shared" si="96"/>
        <v>0</v>
      </c>
      <c r="U174" s="54">
        <f t="shared" si="97"/>
        <v>0</v>
      </c>
      <c r="V174" s="54">
        <f t="shared" si="98"/>
        <v>39.72</v>
      </c>
      <c r="W174" s="54">
        <f t="shared" si="99"/>
        <v>0</v>
      </c>
      <c r="X174" s="54">
        <f t="shared" si="100"/>
        <v>0</v>
      </c>
      <c r="Y174" s="54">
        <f t="shared" si="101"/>
        <v>0</v>
      </c>
      <c r="Z174" s="54">
        <f t="shared" si="102"/>
        <v>0</v>
      </c>
      <c r="AA174" s="70">
        <f t="shared" si="103"/>
        <v>0</v>
      </c>
      <c r="AB174" s="74"/>
    </row>
    <row r="175" spans="1:28">
      <c r="A175" s="44"/>
      <c r="B175" s="72"/>
      <c r="C175" s="46">
        <v>21</v>
      </c>
      <c r="D175" s="46"/>
      <c r="E175" s="47">
        <v>2</v>
      </c>
      <c r="F175" s="48"/>
      <c r="G175" s="49">
        <v>57</v>
      </c>
      <c r="H175" s="49">
        <f t="shared" si="104"/>
        <v>114</v>
      </c>
      <c r="I175" s="49"/>
      <c r="J175" s="49">
        <v>6</v>
      </c>
      <c r="K175" s="94">
        <v>1.57</v>
      </c>
      <c r="L175" s="50"/>
      <c r="M175" s="50"/>
      <c r="N175" s="48" t="s">
        <v>72</v>
      </c>
      <c r="O175" s="51">
        <f t="shared" si="91"/>
        <v>1.57</v>
      </c>
      <c r="P175" s="93">
        <f t="shared" si="92"/>
        <v>1.57</v>
      </c>
      <c r="Q175" s="53">
        <f t="shared" si="93"/>
        <v>0</v>
      </c>
      <c r="R175" s="53">
        <f t="shared" si="94"/>
        <v>0</v>
      </c>
      <c r="S175" s="53">
        <f t="shared" si="95"/>
        <v>0</v>
      </c>
      <c r="T175" s="54">
        <f t="shared" si="96"/>
        <v>178.98000000000002</v>
      </c>
      <c r="U175" s="54">
        <f t="shared" si="97"/>
        <v>0</v>
      </c>
      <c r="V175" s="54">
        <f t="shared" si="98"/>
        <v>0</v>
      </c>
      <c r="W175" s="54">
        <f t="shared" si="99"/>
        <v>0</v>
      </c>
      <c r="X175" s="54">
        <f t="shared" si="100"/>
        <v>0</v>
      </c>
      <c r="Y175" s="54">
        <f t="shared" si="101"/>
        <v>0</v>
      </c>
      <c r="Z175" s="54">
        <f t="shared" si="102"/>
        <v>0</v>
      </c>
      <c r="AA175" s="70">
        <f t="shared" si="103"/>
        <v>0</v>
      </c>
      <c r="AB175" s="74"/>
    </row>
    <row r="176" spans="1:28">
      <c r="A176" s="44"/>
      <c r="B176" s="72"/>
      <c r="C176" s="46">
        <v>22</v>
      </c>
      <c r="D176" s="46"/>
      <c r="E176" s="47">
        <v>2</v>
      </c>
      <c r="F176" s="48"/>
      <c r="G176" s="49">
        <v>2</v>
      </c>
      <c r="H176" s="49">
        <f t="shared" si="104"/>
        <v>4</v>
      </c>
      <c r="I176" s="49"/>
      <c r="J176" s="49">
        <v>10</v>
      </c>
      <c r="K176" s="94">
        <v>6.42</v>
      </c>
      <c r="L176" s="50"/>
      <c r="M176" s="50"/>
      <c r="N176" s="48" t="s">
        <v>72</v>
      </c>
      <c r="O176" s="51">
        <f t="shared" si="91"/>
        <v>6.42</v>
      </c>
      <c r="P176" s="93">
        <f t="shared" si="92"/>
        <v>6.42</v>
      </c>
      <c r="Q176" s="53">
        <f t="shared" si="93"/>
        <v>0</v>
      </c>
      <c r="R176" s="53">
        <f t="shared" si="94"/>
        <v>0</v>
      </c>
      <c r="S176" s="53">
        <f t="shared" si="95"/>
        <v>0</v>
      </c>
      <c r="T176" s="54">
        <f t="shared" si="96"/>
        <v>0</v>
      </c>
      <c r="U176" s="54">
        <f t="shared" si="97"/>
        <v>0</v>
      </c>
      <c r="V176" s="54">
        <f t="shared" si="98"/>
        <v>25.68</v>
      </c>
      <c r="W176" s="54">
        <f t="shared" si="99"/>
        <v>0</v>
      </c>
      <c r="X176" s="54">
        <f t="shared" si="100"/>
        <v>0</v>
      </c>
      <c r="Y176" s="54">
        <f t="shared" si="101"/>
        <v>0</v>
      </c>
      <c r="Z176" s="54">
        <f t="shared" si="102"/>
        <v>0</v>
      </c>
      <c r="AA176" s="70">
        <f t="shared" si="103"/>
        <v>0</v>
      </c>
      <c r="AB176" s="74"/>
    </row>
    <row r="177" spans="1:30">
      <c r="A177" s="44"/>
      <c r="B177" s="72"/>
      <c r="C177" s="46">
        <v>23</v>
      </c>
      <c r="D177" s="46"/>
      <c r="E177" s="47">
        <v>2</v>
      </c>
      <c r="F177" s="48"/>
      <c r="G177" s="49">
        <v>16</v>
      </c>
      <c r="H177" s="49">
        <f t="shared" si="104"/>
        <v>32</v>
      </c>
      <c r="I177" s="49"/>
      <c r="J177" s="49">
        <v>6</v>
      </c>
      <c r="K177" s="94">
        <v>0.43</v>
      </c>
      <c r="L177" s="50"/>
      <c r="M177" s="50"/>
      <c r="N177" s="48" t="s">
        <v>72</v>
      </c>
      <c r="O177" s="51">
        <f t="shared" si="91"/>
        <v>0.43</v>
      </c>
      <c r="P177" s="93">
        <f t="shared" si="92"/>
        <v>0.43</v>
      </c>
      <c r="Q177" s="53">
        <f t="shared" si="93"/>
        <v>0</v>
      </c>
      <c r="R177" s="53">
        <f t="shared" si="94"/>
        <v>0</v>
      </c>
      <c r="S177" s="53">
        <f t="shared" si="95"/>
        <v>0</v>
      </c>
      <c r="T177" s="54">
        <f t="shared" si="96"/>
        <v>13.76</v>
      </c>
      <c r="U177" s="54">
        <f t="shared" si="97"/>
        <v>0</v>
      </c>
      <c r="V177" s="54">
        <f t="shared" si="98"/>
        <v>0</v>
      </c>
      <c r="W177" s="54">
        <f t="shared" si="99"/>
        <v>0</v>
      </c>
      <c r="X177" s="54">
        <f t="shared" si="100"/>
        <v>0</v>
      </c>
      <c r="Y177" s="54">
        <f t="shared" si="101"/>
        <v>0</v>
      </c>
      <c r="Z177" s="54">
        <f t="shared" si="102"/>
        <v>0</v>
      </c>
      <c r="AA177" s="70">
        <f t="shared" si="103"/>
        <v>0</v>
      </c>
      <c r="AB177" s="74"/>
    </row>
    <row r="178" spans="1:30" ht="15.75">
      <c r="A178" s="140" t="s">
        <v>105</v>
      </c>
      <c r="B178" s="141" t="s">
        <v>97</v>
      </c>
      <c r="C178" s="141"/>
      <c r="D178" s="142"/>
      <c r="E178" s="47"/>
      <c r="F178" s="48"/>
      <c r="G178" s="49"/>
      <c r="H178" s="49"/>
      <c r="I178" s="49"/>
      <c r="J178" s="49"/>
      <c r="K178" s="94"/>
      <c r="L178" s="50"/>
      <c r="M178" s="50"/>
      <c r="N178" s="48"/>
      <c r="O178" s="51">
        <f t="shared" si="91"/>
        <v>0</v>
      </c>
      <c r="P178" s="93">
        <f t="shared" si="92"/>
        <v>0</v>
      </c>
      <c r="Q178" s="53">
        <f t="shared" si="93"/>
        <v>0</v>
      </c>
      <c r="R178" s="53">
        <f t="shared" si="94"/>
        <v>0</v>
      </c>
      <c r="S178" s="53">
        <f t="shared" si="95"/>
        <v>0</v>
      </c>
      <c r="T178" s="54">
        <f t="shared" si="96"/>
        <v>0</v>
      </c>
      <c r="U178" s="54">
        <f t="shared" si="97"/>
        <v>0</v>
      </c>
      <c r="V178" s="54">
        <f t="shared" si="98"/>
        <v>0</v>
      </c>
      <c r="W178" s="54">
        <f t="shared" si="99"/>
        <v>0</v>
      </c>
      <c r="X178" s="54">
        <f t="shared" si="100"/>
        <v>0</v>
      </c>
      <c r="Y178" s="54">
        <f t="shared" si="101"/>
        <v>0</v>
      </c>
      <c r="Z178" s="54">
        <f t="shared" si="102"/>
        <v>0</v>
      </c>
      <c r="AA178" s="54">
        <f t="shared" si="103"/>
        <v>0</v>
      </c>
    </row>
    <row r="179" spans="1:30">
      <c r="A179" s="44"/>
      <c r="B179" s="72"/>
      <c r="C179" s="46">
        <v>1</v>
      </c>
      <c r="D179" s="46"/>
      <c r="E179" s="47">
        <v>4</v>
      </c>
      <c r="F179" s="48"/>
      <c r="G179" s="49">
        <v>3</v>
      </c>
      <c r="H179" s="49">
        <f t="shared" ref="H179:H184" si="105">PRODUCT(E179,G179)</f>
        <v>12</v>
      </c>
      <c r="I179" s="49"/>
      <c r="J179" s="49">
        <v>14</v>
      </c>
      <c r="K179" s="94">
        <v>7.32</v>
      </c>
      <c r="L179" s="50"/>
      <c r="M179" s="50"/>
      <c r="N179" s="48" t="s">
        <v>72</v>
      </c>
      <c r="O179" s="51">
        <f t="shared" si="91"/>
        <v>7.32</v>
      </c>
      <c r="P179" s="93">
        <f t="shared" si="92"/>
        <v>7.32</v>
      </c>
      <c r="Q179" s="53">
        <f t="shared" si="93"/>
        <v>0</v>
      </c>
      <c r="R179" s="53">
        <f t="shared" si="94"/>
        <v>0</v>
      </c>
      <c r="S179" s="53">
        <f t="shared" si="95"/>
        <v>0</v>
      </c>
      <c r="T179" s="54">
        <f t="shared" si="96"/>
        <v>0</v>
      </c>
      <c r="U179" s="54">
        <f t="shared" si="97"/>
        <v>0</v>
      </c>
      <c r="V179" s="54">
        <f t="shared" si="98"/>
        <v>0</v>
      </c>
      <c r="W179" s="54">
        <f t="shared" si="99"/>
        <v>0</v>
      </c>
      <c r="X179" s="54">
        <f t="shared" si="100"/>
        <v>87.84</v>
      </c>
      <c r="Y179" s="54">
        <f t="shared" si="101"/>
        <v>0</v>
      </c>
      <c r="Z179" s="54">
        <f t="shared" si="102"/>
        <v>0</v>
      </c>
      <c r="AA179" s="70">
        <f t="shared" si="103"/>
        <v>0</v>
      </c>
      <c r="AB179" s="74"/>
    </row>
    <row r="180" spans="1:30">
      <c r="A180" s="44"/>
      <c r="B180" s="55"/>
      <c r="C180" s="46">
        <v>2</v>
      </c>
      <c r="D180" s="46"/>
      <c r="E180" s="47">
        <v>4</v>
      </c>
      <c r="F180" s="48"/>
      <c r="G180" s="49">
        <v>9</v>
      </c>
      <c r="H180" s="49">
        <f t="shared" si="105"/>
        <v>36</v>
      </c>
      <c r="I180" s="49"/>
      <c r="J180" s="49">
        <v>16</v>
      </c>
      <c r="K180" s="94">
        <v>7.38</v>
      </c>
      <c r="L180" s="50"/>
      <c r="M180" s="50"/>
      <c r="N180" s="48" t="s">
        <v>72</v>
      </c>
      <c r="O180" s="51">
        <f t="shared" si="91"/>
        <v>7.38</v>
      </c>
      <c r="P180" s="93">
        <f t="shared" si="92"/>
        <v>7.38</v>
      </c>
      <c r="Q180" s="53">
        <f t="shared" si="93"/>
        <v>0</v>
      </c>
      <c r="R180" s="53">
        <f t="shared" si="94"/>
        <v>0</v>
      </c>
      <c r="S180" s="53">
        <f t="shared" si="95"/>
        <v>0</v>
      </c>
      <c r="T180" s="54">
        <f t="shared" si="96"/>
        <v>0</v>
      </c>
      <c r="U180" s="54">
        <f t="shared" si="97"/>
        <v>0</v>
      </c>
      <c r="V180" s="54">
        <f t="shared" si="98"/>
        <v>0</v>
      </c>
      <c r="W180" s="54">
        <f t="shared" si="99"/>
        <v>0</v>
      </c>
      <c r="X180" s="54">
        <f t="shared" si="100"/>
        <v>0</v>
      </c>
      <c r="Y180" s="54">
        <f t="shared" si="101"/>
        <v>265.68</v>
      </c>
      <c r="Z180" s="54">
        <f t="shared" si="102"/>
        <v>0</v>
      </c>
      <c r="AA180" s="70">
        <f t="shared" si="103"/>
        <v>0</v>
      </c>
      <c r="AB180" s="74"/>
    </row>
    <row r="181" spans="1:30">
      <c r="A181" s="44"/>
      <c r="B181" s="55"/>
      <c r="C181" s="46">
        <v>3</v>
      </c>
      <c r="D181" s="46"/>
      <c r="E181" s="47">
        <v>4</v>
      </c>
      <c r="F181" s="48"/>
      <c r="G181" s="49">
        <v>43</v>
      </c>
      <c r="H181" s="49">
        <f t="shared" si="105"/>
        <v>172</v>
      </c>
      <c r="I181" s="49"/>
      <c r="J181" s="49">
        <v>6</v>
      </c>
      <c r="K181" s="94">
        <v>0.8</v>
      </c>
      <c r="L181" s="50"/>
      <c r="M181" s="50"/>
      <c r="N181" s="48" t="s">
        <v>72</v>
      </c>
      <c r="O181" s="51">
        <f t="shared" si="91"/>
        <v>0.8</v>
      </c>
      <c r="P181" s="93">
        <f t="shared" si="92"/>
        <v>0.8</v>
      </c>
      <c r="Q181" s="53">
        <f t="shared" si="93"/>
        <v>0</v>
      </c>
      <c r="R181" s="53">
        <f t="shared" si="94"/>
        <v>0</v>
      </c>
      <c r="S181" s="53">
        <f t="shared" si="95"/>
        <v>0</v>
      </c>
      <c r="T181" s="54">
        <f t="shared" si="96"/>
        <v>137.6</v>
      </c>
      <c r="U181" s="54">
        <f t="shared" si="97"/>
        <v>0</v>
      </c>
      <c r="V181" s="54">
        <f t="shared" si="98"/>
        <v>0</v>
      </c>
      <c r="W181" s="54">
        <f t="shared" si="99"/>
        <v>0</v>
      </c>
      <c r="X181" s="54">
        <f t="shared" si="100"/>
        <v>0</v>
      </c>
      <c r="Y181" s="54">
        <f t="shared" si="101"/>
        <v>0</v>
      </c>
      <c r="Z181" s="54">
        <f t="shared" si="102"/>
        <v>0</v>
      </c>
      <c r="AA181" s="70">
        <f t="shared" si="103"/>
        <v>0</v>
      </c>
      <c r="AB181" s="74"/>
    </row>
    <row r="182" spans="1:30">
      <c r="A182" s="44"/>
      <c r="B182" s="55"/>
      <c r="C182" s="46">
        <v>4</v>
      </c>
      <c r="D182" s="46"/>
      <c r="E182" s="47">
        <v>4</v>
      </c>
      <c r="F182" s="48"/>
      <c r="G182" s="49">
        <v>43</v>
      </c>
      <c r="H182" s="49">
        <f t="shared" si="105"/>
        <v>172</v>
      </c>
      <c r="I182" s="49"/>
      <c r="J182" s="49">
        <v>6</v>
      </c>
      <c r="K182" s="94">
        <v>1.78</v>
      </c>
      <c r="L182" s="50"/>
      <c r="M182" s="50"/>
      <c r="N182" s="48" t="s">
        <v>72</v>
      </c>
      <c r="O182" s="51">
        <f t="shared" si="91"/>
        <v>1.78</v>
      </c>
      <c r="P182" s="93">
        <f t="shared" si="92"/>
        <v>1.78</v>
      </c>
      <c r="Q182" s="53">
        <f t="shared" si="93"/>
        <v>0</v>
      </c>
      <c r="R182" s="53">
        <f t="shared" si="94"/>
        <v>0</v>
      </c>
      <c r="S182" s="53">
        <f t="shared" si="95"/>
        <v>0</v>
      </c>
      <c r="T182" s="54">
        <f t="shared" si="96"/>
        <v>306.16000000000003</v>
      </c>
      <c r="U182" s="54">
        <f t="shared" si="97"/>
        <v>0</v>
      </c>
      <c r="V182" s="54">
        <f t="shared" si="98"/>
        <v>0</v>
      </c>
      <c r="W182" s="54">
        <f t="shared" si="99"/>
        <v>0</v>
      </c>
      <c r="X182" s="54">
        <f t="shared" si="100"/>
        <v>0</v>
      </c>
      <c r="Y182" s="54">
        <f t="shared" si="101"/>
        <v>0</v>
      </c>
      <c r="Z182" s="54">
        <f t="shared" si="102"/>
        <v>0</v>
      </c>
      <c r="AA182" s="70">
        <f t="shared" si="103"/>
        <v>0</v>
      </c>
      <c r="AB182" s="74"/>
    </row>
    <row r="183" spans="1:30">
      <c r="A183" s="44"/>
      <c r="B183" s="55"/>
      <c r="C183" s="46">
        <v>5</v>
      </c>
      <c r="D183" s="46"/>
      <c r="E183" s="47">
        <v>4</v>
      </c>
      <c r="F183" s="48"/>
      <c r="G183" s="49">
        <v>4</v>
      </c>
      <c r="H183" s="49">
        <f t="shared" si="105"/>
        <v>16</v>
      </c>
      <c r="I183" s="49"/>
      <c r="J183" s="49">
        <v>8</v>
      </c>
      <c r="K183" s="94">
        <v>6.42</v>
      </c>
      <c r="L183" s="50"/>
      <c r="M183" s="50"/>
      <c r="N183" s="48" t="s">
        <v>72</v>
      </c>
      <c r="O183" s="51">
        <f t="shared" si="91"/>
        <v>6.42</v>
      </c>
      <c r="P183" s="93">
        <f>IF(AND(N183="Sm",K183&gt;0),K183+2*(17*MAX(I183,J183)*0.001)-0.06,IF(AND(N183="PtS",M183&gt;0),M183+35*MAX(I183,J183)*0.001+60*MAX(I183,J183)*0.001-0.05,IF(AND(N183="PtR",M183&gt;0),M183+60*MAX(I183,J183)*0.001,IF(AND(N183="Pt",M183&gt;0),M183+15*MAX(I183,J183)*0.001,IF(OR(N183="C",N183="2C",N183="Cd",N183="Ep",N183="Et",N183="Sm",N183="PtS",N183="PtR",N183="Pt"),0,K183)))))</f>
        <v>6.42</v>
      </c>
      <c r="Q183" s="53">
        <f>IF(I183=6,H183*O183,0)</f>
        <v>0</v>
      </c>
      <c r="R183" s="53">
        <f>IF(I183=8,H183*O183,0)</f>
        <v>0</v>
      </c>
      <c r="S183" s="53">
        <f>IF(I183=10,H183*O183,0)</f>
        <v>0</v>
      </c>
      <c r="T183" s="54">
        <f>IF(J183 =6,H183*O183,0)</f>
        <v>0</v>
      </c>
      <c r="U183" s="54">
        <f>IF(J183 =8,H183*O183,0)</f>
        <v>102.72</v>
      </c>
      <c r="V183" s="54">
        <f>IF(J183 =10,H183*O183,0)</f>
        <v>0</v>
      </c>
      <c r="W183" s="54">
        <f>IF(J183 =12,H183*O183,0)</f>
        <v>0</v>
      </c>
      <c r="X183" s="54">
        <f>IF(J183 =14,H183*O183,0)</f>
        <v>0</v>
      </c>
      <c r="Y183" s="54">
        <f>IF(J183 =16,H183*O183,0)</f>
        <v>0</v>
      </c>
      <c r="Z183" s="54">
        <f>IF(J183 =20,H183*O183,0)</f>
        <v>0</v>
      </c>
      <c r="AA183" s="70">
        <f>IF(J183 =25,H183*O183,0)</f>
        <v>0</v>
      </c>
      <c r="AB183" s="74"/>
    </row>
    <row r="184" spans="1:30">
      <c r="A184" s="44"/>
      <c r="B184" s="75"/>
      <c r="C184" s="46">
        <v>6</v>
      </c>
      <c r="D184" s="46"/>
      <c r="E184" s="47">
        <v>4</v>
      </c>
      <c r="F184" s="48"/>
      <c r="G184" s="49">
        <v>32</v>
      </c>
      <c r="H184" s="49">
        <f t="shared" si="105"/>
        <v>128</v>
      </c>
      <c r="I184" s="49"/>
      <c r="J184" s="49">
        <v>6</v>
      </c>
      <c r="K184" s="94">
        <v>0.43</v>
      </c>
      <c r="L184" s="50"/>
      <c r="M184" s="50"/>
      <c r="N184" s="48" t="s">
        <v>72</v>
      </c>
      <c r="O184" s="51">
        <f t="shared" si="91"/>
        <v>0.43</v>
      </c>
      <c r="P184" s="93">
        <f t="shared" ref="P184:P198" si="106">IF(AND(N184="Sm",K184&gt;0),K184+2*(17*MAX(I184,J184)*0.001)-0.06,IF(AND(N184="PtS",M184&gt;0),M184+35*MAX(I184,J184)*0.001+60*MAX(I184,J184)*0.001-0.05,IF(AND(N184="PtR",M184&gt;0),M184+60*MAX(I184,J184)*0.001,IF(AND(N184="Pt",M184&gt;0),M184+15*MAX(I184,J184)*0.001,IF(OR(N184="C",N184="2C",N184="Cd",N184="Ep",N184="Et",N184="Sm",N184="PtS",N184="PtR",N184="Pt"),0,K184)))))</f>
        <v>0.43</v>
      </c>
      <c r="Q184" s="53">
        <f t="shared" ref="Q184:Q198" si="107">IF(I184=6,H184*O184,0)</f>
        <v>0</v>
      </c>
      <c r="R184" s="53">
        <f t="shared" ref="R184:R198" si="108">IF(I184=8,H184*O184,0)</f>
        <v>0</v>
      </c>
      <c r="S184" s="53">
        <f t="shared" ref="S184:S198" si="109">IF(I184=10,H184*O184,0)</f>
        <v>0</v>
      </c>
      <c r="T184" s="54">
        <f t="shared" ref="T184:T198" si="110">IF(J184 =6,H184*O184,0)</f>
        <v>55.04</v>
      </c>
      <c r="U184" s="54">
        <f t="shared" ref="U184:U198" si="111">IF(J184 =8,H184*O184,0)</f>
        <v>0</v>
      </c>
      <c r="V184" s="54">
        <f t="shared" ref="V184:V198" si="112">IF(J184 =10,H184*O184,0)</f>
        <v>0</v>
      </c>
      <c r="W184" s="54">
        <f t="shared" ref="W184:W198" si="113">IF(J184 =12,H184*O184,0)</f>
        <v>0</v>
      </c>
      <c r="X184" s="54">
        <f t="shared" ref="X184:X198" si="114">IF(J184 =14,H184*O184,0)</f>
        <v>0</v>
      </c>
      <c r="Y184" s="54">
        <f t="shared" ref="Y184:Y198" si="115">IF(J184 =16,H184*O184,0)</f>
        <v>0</v>
      </c>
      <c r="Z184" s="54">
        <f t="shared" ref="Z184:Z198" si="116">IF(J184 =20,H184*O184,0)</f>
        <v>0</v>
      </c>
      <c r="AA184" s="70">
        <f t="shared" ref="AA184:AA198" si="117">IF(J184 =25,H184*O184,0)</f>
        <v>0</v>
      </c>
      <c r="AB184" s="74"/>
    </row>
    <row r="185" spans="1:30" ht="15.75">
      <c r="A185" s="140" t="s">
        <v>106</v>
      </c>
      <c r="B185" s="141" t="s">
        <v>97</v>
      </c>
      <c r="C185" s="141"/>
      <c r="D185" s="142"/>
      <c r="E185" s="47"/>
      <c r="F185" s="48"/>
      <c r="G185" s="49"/>
      <c r="H185" s="49"/>
      <c r="I185" s="49"/>
      <c r="J185" s="49"/>
      <c r="K185" s="94"/>
      <c r="L185" s="50"/>
      <c r="M185" s="50"/>
      <c r="N185" s="48"/>
      <c r="O185" s="51">
        <f t="shared" si="91"/>
        <v>0</v>
      </c>
      <c r="P185" s="93">
        <f t="shared" si="106"/>
        <v>0</v>
      </c>
      <c r="Q185" s="53">
        <f t="shared" si="107"/>
        <v>0</v>
      </c>
      <c r="R185" s="53">
        <f t="shared" si="108"/>
        <v>0</v>
      </c>
      <c r="S185" s="53">
        <f t="shared" si="109"/>
        <v>0</v>
      </c>
      <c r="T185" s="54">
        <f t="shared" si="110"/>
        <v>0</v>
      </c>
      <c r="U185" s="54">
        <f t="shared" si="111"/>
        <v>0</v>
      </c>
      <c r="V185" s="54">
        <f t="shared" si="112"/>
        <v>0</v>
      </c>
      <c r="W185" s="54">
        <f t="shared" si="113"/>
        <v>0</v>
      </c>
      <c r="X185" s="54">
        <f t="shared" si="114"/>
        <v>0</v>
      </c>
      <c r="Y185" s="54">
        <f t="shared" si="115"/>
        <v>0</v>
      </c>
      <c r="Z185" s="54">
        <f t="shared" si="116"/>
        <v>0</v>
      </c>
      <c r="AA185" s="54">
        <f t="shared" si="117"/>
        <v>0</v>
      </c>
    </row>
    <row r="186" spans="1:30">
      <c r="A186" s="44"/>
      <c r="B186" s="72"/>
      <c r="C186" s="46">
        <v>1</v>
      </c>
      <c r="D186" s="46"/>
      <c r="E186" s="47">
        <v>4</v>
      </c>
      <c r="F186" s="48"/>
      <c r="G186" s="49">
        <v>3</v>
      </c>
      <c r="H186" s="49">
        <f t="shared" ref="H186:H192" si="118">PRODUCT(E186,G186)</f>
        <v>12</v>
      </c>
      <c r="I186" s="49"/>
      <c r="J186" s="49">
        <v>12</v>
      </c>
      <c r="K186" s="94">
        <v>3.35</v>
      </c>
      <c r="L186" s="50"/>
      <c r="M186" s="50"/>
      <c r="N186" s="48" t="s">
        <v>72</v>
      </c>
      <c r="O186" s="51">
        <f t="shared" si="91"/>
        <v>3.35</v>
      </c>
      <c r="P186" s="93">
        <f t="shared" si="106"/>
        <v>3.35</v>
      </c>
      <c r="Q186" s="53">
        <f t="shared" si="107"/>
        <v>0</v>
      </c>
      <c r="R186" s="53">
        <f t="shared" si="108"/>
        <v>0</v>
      </c>
      <c r="S186" s="53">
        <f t="shared" si="109"/>
        <v>0</v>
      </c>
      <c r="T186" s="54">
        <f t="shared" si="110"/>
        <v>0</v>
      </c>
      <c r="U186" s="54">
        <f t="shared" si="111"/>
        <v>0</v>
      </c>
      <c r="V186" s="54">
        <f t="shared" si="112"/>
        <v>0</v>
      </c>
      <c r="W186" s="54">
        <f t="shared" si="113"/>
        <v>40.200000000000003</v>
      </c>
      <c r="X186" s="54">
        <f t="shared" si="114"/>
        <v>0</v>
      </c>
      <c r="Y186" s="54">
        <f t="shared" si="115"/>
        <v>0</v>
      </c>
      <c r="Z186" s="54">
        <f t="shared" si="116"/>
        <v>0</v>
      </c>
      <c r="AA186" s="70">
        <f t="shared" si="117"/>
        <v>0</v>
      </c>
      <c r="AB186" s="74"/>
    </row>
    <row r="187" spans="1:30">
      <c r="A187" s="44"/>
      <c r="B187" s="55"/>
      <c r="C187" s="46">
        <v>2</v>
      </c>
      <c r="D187" s="46"/>
      <c r="E187" s="47">
        <v>4</v>
      </c>
      <c r="F187" s="48"/>
      <c r="G187" s="49">
        <v>3</v>
      </c>
      <c r="H187" s="49">
        <f t="shared" si="118"/>
        <v>12</v>
      </c>
      <c r="I187" s="49"/>
      <c r="J187" s="49">
        <v>16</v>
      </c>
      <c r="K187" s="94">
        <v>4.3499999999999996</v>
      </c>
      <c r="L187" s="50"/>
      <c r="M187" s="50"/>
      <c r="N187" s="48" t="s">
        <v>72</v>
      </c>
      <c r="O187" s="51">
        <f t="shared" si="91"/>
        <v>4.3499999999999996</v>
      </c>
      <c r="P187" s="93">
        <f t="shared" si="106"/>
        <v>4.3499999999999996</v>
      </c>
      <c r="Q187" s="53">
        <f t="shared" si="107"/>
        <v>0</v>
      </c>
      <c r="R187" s="53">
        <f t="shared" si="108"/>
        <v>0</v>
      </c>
      <c r="S187" s="53">
        <f t="shared" si="109"/>
        <v>0</v>
      </c>
      <c r="T187" s="54">
        <f t="shared" si="110"/>
        <v>0</v>
      </c>
      <c r="U187" s="54">
        <f t="shared" si="111"/>
        <v>0</v>
      </c>
      <c r="V187" s="54">
        <f t="shared" si="112"/>
        <v>0</v>
      </c>
      <c r="W187" s="54">
        <f t="shared" si="113"/>
        <v>0</v>
      </c>
      <c r="X187" s="54">
        <f t="shared" si="114"/>
        <v>0</v>
      </c>
      <c r="Y187" s="54">
        <f t="shared" si="115"/>
        <v>52.199999999999996</v>
      </c>
      <c r="Z187" s="54">
        <f t="shared" si="116"/>
        <v>0</v>
      </c>
      <c r="AA187" s="70">
        <f t="shared" si="117"/>
        <v>0</v>
      </c>
      <c r="AB187" s="74"/>
      <c r="AD187" s="95"/>
    </row>
    <row r="188" spans="1:30">
      <c r="A188" s="44"/>
      <c r="B188" s="55"/>
      <c r="C188" s="46">
        <v>3</v>
      </c>
      <c r="D188" s="46"/>
      <c r="E188" s="47">
        <v>4</v>
      </c>
      <c r="F188" s="48"/>
      <c r="G188" s="49">
        <v>47</v>
      </c>
      <c r="H188" s="49">
        <f t="shared" si="118"/>
        <v>188</v>
      </c>
      <c r="I188" s="49"/>
      <c r="J188" s="49">
        <v>6</v>
      </c>
      <c r="K188" s="94">
        <v>1.17</v>
      </c>
      <c r="L188" s="50"/>
      <c r="M188" s="50"/>
      <c r="N188" s="48" t="s">
        <v>72</v>
      </c>
      <c r="O188" s="51">
        <f t="shared" si="91"/>
        <v>1.17</v>
      </c>
      <c r="P188" s="93">
        <f t="shared" si="106"/>
        <v>1.17</v>
      </c>
      <c r="Q188" s="53">
        <f t="shared" si="107"/>
        <v>0</v>
      </c>
      <c r="R188" s="53">
        <f t="shared" si="108"/>
        <v>0</v>
      </c>
      <c r="S188" s="53">
        <f t="shared" si="109"/>
        <v>0</v>
      </c>
      <c r="T188" s="54">
        <f t="shared" si="110"/>
        <v>219.95999999999998</v>
      </c>
      <c r="U188" s="54">
        <f t="shared" si="111"/>
        <v>0</v>
      </c>
      <c r="V188" s="54">
        <f t="shared" si="112"/>
        <v>0</v>
      </c>
      <c r="W188" s="54">
        <f t="shared" si="113"/>
        <v>0</v>
      </c>
      <c r="X188" s="54">
        <f t="shared" si="114"/>
        <v>0</v>
      </c>
      <c r="Y188" s="54">
        <f t="shared" si="115"/>
        <v>0</v>
      </c>
      <c r="Z188" s="54">
        <f t="shared" si="116"/>
        <v>0</v>
      </c>
      <c r="AA188" s="70">
        <f t="shared" si="117"/>
        <v>0</v>
      </c>
      <c r="AB188" s="74"/>
    </row>
    <row r="189" spans="1:30">
      <c r="A189" s="44"/>
      <c r="B189" s="72"/>
      <c r="C189" s="46">
        <v>4</v>
      </c>
      <c r="D189" s="46"/>
      <c r="E189" s="47">
        <v>4</v>
      </c>
      <c r="F189" s="48"/>
      <c r="G189" s="49">
        <v>3</v>
      </c>
      <c r="H189" s="49">
        <f t="shared" si="118"/>
        <v>12</v>
      </c>
      <c r="I189" s="49"/>
      <c r="J189" s="49">
        <v>12</v>
      </c>
      <c r="K189" s="94">
        <v>4.92</v>
      </c>
      <c r="L189" s="50"/>
      <c r="M189" s="50"/>
      <c r="N189" s="48" t="s">
        <v>72</v>
      </c>
      <c r="O189" s="51">
        <f t="shared" si="91"/>
        <v>4.92</v>
      </c>
      <c r="P189" s="93">
        <f t="shared" si="106"/>
        <v>4.92</v>
      </c>
      <c r="Q189" s="53">
        <f t="shared" si="107"/>
        <v>0</v>
      </c>
      <c r="R189" s="53">
        <f t="shared" si="108"/>
        <v>0</v>
      </c>
      <c r="S189" s="53">
        <f t="shared" si="109"/>
        <v>0</v>
      </c>
      <c r="T189" s="54">
        <f t="shared" si="110"/>
        <v>0</v>
      </c>
      <c r="U189" s="54">
        <f t="shared" si="111"/>
        <v>0</v>
      </c>
      <c r="V189" s="54">
        <f t="shared" si="112"/>
        <v>0</v>
      </c>
      <c r="W189" s="54">
        <f t="shared" si="113"/>
        <v>59.04</v>
      </c>
      <c r="X189" s="54">
        <f t="shared" si="114"/>
        <v>0</v>
      </c>
      <c r="Y189" s="54">
        <f t="shared" si="115"/>
        <v>0</v>
      </c>
      <c r="Z189" s="54">
        <f t="shared" si="116"/>
        <v>0</v>
      </c>
      <c r="AA189" s="70">
        <f t="shared" si="117"/>
        <v>0</v>
      </c>
      <c r="AB189" s="74"/>
    </row>
    <row r="190" spans="1:30">
      <c r="A190" s="44"/>
      <c r="B190" s="55"/>
      <c r="C190" s="46">
        <v>5</v>
      </c>
      <c r="D190" s="46"/>
      <c r="E190" s="47">
        <v>4</v>
      </c>
      <c r="F190" s="48"/>
      <c r="G190" s="49">
        <v>3</v>
      </c>
      <c r="H190" s="49">
        <f t="shared" si="118"/>
        <v>12</v>
      </c>
      <c r="I190" s="49"/>
      <c r="J190" s="49">
        <v>12</v>
      </c>
      <c r="K190" s="94">
        <v>3.11</v>
      </c>
      <c r="L190" s="50"/>
      <c r="M190" s="50"/>
      <c r="N190" s="48" t="s">
        <v>72</v>
      </c>
      <c r="O190" s="51">
        <f t="shared" si="91"/>
        <v>3.11</v>
      </c>
      <c r="P190" s="93">
        <f t="shared" si="106"/>
        <v>3.11</v>
      </c>
      <c r="Q190" s="53">
        <f t="shared" si="107"/>
        <v>0</v>
      </c>
      <c r="R190" s="53">
        <f t="shared" si="108"/>
        <v>0</v>
      </c>
      <c r="S190" s="53">
        <f t="shared" si="109"/>
        <v>0</v>
      </c>
      <c r="T190" s="54">
        <f t="shared" si="110"/>
        <v>0</v>
      </c>
      <c r="U190" s="54">
        <f t="shared" si="111"/>
        <v>0</v>
      </c>
      <c r="V190" s="54">
        <f t="shared" si="112"/>
        <v>0</v>
      </c>
      <c r="W190" s="54">
        <f t="shared" si="113"/>
        <v>37.32</v>
      </c>
      <c r="X190" s="54">
        <f t="shared" si="114"/>
        <v>0</v>
      </c>
      <c r="Y190" s="54">
        <f t="shared" si="115"/>
        <v>0</v>
      </c>
      <c r="Z190" s="54">
        <f t="shared" si="116"/>
        <v>0</v>
      </c>
      <c r="AA190" s="70">
        <f t="shared" si="117"/>
        <v>0</v>
      </c>
      <c r="AB190" s="74"/>
      <c r="AD190" s="95"/>
    </row>
    <row r="191" spans="1:30">
      <c r="A191" s="44"/>
      <c r="B191" s="55"/>
      <c r="C191" s="46">
        <v>6</v>
      </c>
      <c r="D191" s="46"/>
      <c r="E191" s="47">
        <v>4</v>
      </c>
      <c r="F191" s="48"/>
      <c r="G191" s="49">
        <v>3</v>
      </c>
      <c r="H191" s="49">
        <f t="shared" si="118"/>
        <v>12</v>
      </c>
      <c r="I191" s="49"/>
      <c r="J191" s="49">
        <v>8</v>
      </c>
      <c r="K191" s="94">
        <v>5.03</v>
      </c>
      <c r="L191" s="50"/>
      <c r="M191" s="50"/>
      <c r="N191" s="48" t="s">
        <v>72</v>
      </c>
      <c r="O191" s="51">
        <f t="shared" si="91"/>
        <v>5.03</v>
      </c>
      <c r="P191" s="93">
        <f t="shared" si="106"/>
        <v>5.03</v>
      </c>
      <c r="Q191" s="53">
        <f t="shared" si="107"/>
        <v>0</v>
      </c>
      <c r="R191" s="53">
        <f t="shared" si="108"/>
        <v>0</v>
      </c>
      <c r="S191" s="53">
        <f t="shared" si="109"/>
        <v>0</v>
      </c>
      <c r="T191" s="54">
        <f t="shared" si="110"/>
        <v>0</v>
      </c>
      <c r="U191" s="54">
        <f t="shared" si="111"/>
        <v>60.36</v>
      </c>
      <c r="V191" s="54">
        <f t="shared" si="112"/>
        <v>0</v>
      </c>
      <c r="W191" s="54">
        <f t="shared" si="113"/>
        <v>0</v>
      </c>
      <c r="X191" s="54">
        <f t="shared" si="114"/>
        <v>0</v>
      </c>
      <c r="Y191" s="54">
        <f t="shared" si="115"/>
        <v>0</v>
      </c>
      <c r="Z191" s="54">
        <f t="shared" si="116"/>
        <v>0</v>
      </c>
      <c r="AA191" s="70">
        <f t="shared" si="117"/>
        <v>0</v>
      </c>
      <c r="AB191" s="74"/>
    </row>
    <row r="192" spans="1:30">
      <c r="A192" s="44"/>
      <c r="B192" s="55"/>
      <c r="C192" s="46">
        <v>7</v>
      </c>
      <c r="D192" s="46"/>
      <c r="E192" s="47">
        <v>4</v>
      </c>
      <c r="F192" s="48"/>
      <c r="G192" s="49">
        <v>47</v>
      </c>
      <c r="H192" s="49">
        <f t="shared" si="118"/>
        <v>188</v>
      </c>
      <c r="I192" s="49"/>
      <c r="J192" s="49">
        <v>6</v>
      </c>
      <c r="K192" s="94">
        <v>0.5</v>
      </c>
      <c r="L192" s="50"/>
      <c r="M192" s="50"/>
      <c r="N192" s="48" t="s">
        <v>72</v>
      </c>
      <c r="O192" s="51">
        <f t="shared" si="91"/>
        <v>0.5</v>
      </c>
      <c r="P192" s="93">
        <f t="shared" si="106"/>
        <v>0.5</v>
      </c>
      <c r="Q192" s="53">
        <f t="shared" si="107"/>
        <v>0</v>
      </c>
      <c r="R192" s="53">
        <f t="shared" si="108"/>
        <v>0</v>
      </c>
      <c r="S192" s="53">
        <f t="shared" si="109"/>
        <v>0</v>
      </c>
      <c r="T192" s="54">
        <f t="shared" si="110"/>
        <v>94</v>
      </c>
      <c r="U192" s="54">
        <f t="shared" si="111"/>
        <v>0</v>
      </c>
      <c r="V192" s="54">
        <f t="shared" si="112"/>
        <v>0</v>
      </c>
      <c r="W192" s="54">
        <f t="shared" si="113"/>
        <v>0</v>
      </c>
      <c r="X192" s="54">
        <f t="shared" si="114"/>
        <v>0</v>
      </c>
      <c r="Y192" s="54">
        <f t="shared" si="115"/>
        <v>0</v>
      </c>
      <c r="Z192" s="54">
        <f t="shared" si="116"/>
        <v>0</v>
      </c>
      <c r="AA192" s="70">
        <f t="shared" si="117"/>
        <v>0</v>
      </c>
      <c r="AB192" s="74"/>
    </row>
    <row r="193" spans="1:28" ht="15.75">
      <c r="A193" s="140" t="s">
        <v>107</v>
      </c>
      <c r="B193" s="141" t="s">
        <v>97</v>
      </c>
      <c r="C193" s="141"/>
      <c r="D193" s="142"/>
      <c r="E193" s="47"/>
      <c r="F193" s="48"/>
      <c r="G193" s="49"/>
      <c r="H193" s="49"/>
      <c r="I193" s="49"/>
      <c r="J193" s="49"/>
      <c r="K193" s="94"/>
      <c r="L193" s="50"/>
      <c r="M193" s="50"/>
      <c r="N193" s="48"/>
      <c r="O193" s="51">
        <f t="shared" si="91"/>
        <v>0</v>
      </c>
      <c r="P193" s="93">
        <f t="shared" si="106"/>
        <v>0</v>
      </c>
      <c r="Q193" s="53">
        <f t="shared" si="107"/>
        <v>0</v>
      </c>
      <c r="R193" s="53">
        <f t="shared" si="108"/>
        <v>0</v>
      </c>
      <c r="S193" s="53">
        <f t="shared" si="109"/>
        <v>0</v>
      </c>
      <c r="T193" s="54">
        <f t="shared" si="110"/>
        <v>0</v>
      </c>
      <c r="U193" s="54">
        <f t="shared" si="111"/>
        <v>0</v>
      </c>
      <c r="V193" s="54">
        <f t="shared" si="112"/>
        <v>0</v>
      </c>
      <c r="W193" s="54">
        <f t="shared" si="113"/>
        <v>0</v>
      </c>
      <c r="X193" s="54">
        <f t="shared" si="114"/>
        <v>0</v>
      </c>
      <c r="Y193" s="54">
        <f t="shared" si="115"/>
        <v>0</v>
      </c>
      <c r="Z193" s="54">
        <f t="shared" si="116"/>
        <v>0</v>
      </c>
      <c r="AA193" s="54">
        <f t="shared" si="117"/>
        <v>0</v>
      </c>
    </row>
    <row r="194" spans="1:28">
      <c r="A194" s="44"/>
      <c r="B194" s="72"/>
      <c r="C194" s="46">
        <v>8</v>
      </c>
      <c r="D194" s="46"/>
      <c r="E194" s="47">
        <v>4</v>
      </c>
      <c r="F194" s="48"/>
      <c r="G194" s="49">
        <v>3</v>
      </c>
      <c r="H194" s="49">
        <f t="shared" ref="H194:H199" si="119">PRODUCT(E194,G194)</f>
        <v>12</v>
      </c>
      <c r="I194" s="49"/>
      <c r="J194" s="49">
        <v>12</v>
      </c>
      <c r="K194" s="94">
        <v>2.52</v>
      </c>
      <c r="L194" s="50"/>
      <c r="M194" s="50"/>
      <c r="N194" s="48" t="s">
        <v>72</v>
      </c>
      <c r="O194" s="51">
        <f t="shared" si="91"/>
        <v>2.52</v>
      </c>
      <c r="P194" s="93">
        <f t="shared" si="106"/>
        <v>2.52</v>
      </c>
      <c r="Q194" s="53">
        <f t="shared" si="107"/>
        <v>0</v>
      </c>
      <c r="R194" s="53">
        <f t="shared" si="108"/>
        <v>0</v>
      </c>
      <c r="S194" s="53">
        <f t="shared" si="109"/>
        <v>0</v>
      </c>
      <c r="T194" s="54">
        <f t="shared" si="110"/>
        <v>0</v>
      </c>
      <c r="U194" s="54">
        <f t="shared" si="111"/>
        <v>0</v>
      </c>
      <c r="V194" s="54">
        <f t="shared" si="112"/>
        <v>0</v>
      </c>
      <c r="W194" s="54">
        <f t="shared" si="113"/>
        <v>30.240000000000002</v>
      </c>
      <c r="X194" s="54">
        <f t="shared" si="114"/>
        <v>0</v>
      </c>
      <c r="Y194" s="54">
        <f t="shared" si="115"/>
        <v>0</v>
      </c>
      <c r="Z194" s="54">
        <f t="shared" si="116"/>
        <v>0</v>
      </c>
      <c r="AA194" s="70">
        <f t="shared" si="117"/>
        <v>0</v>
      </c>
      <c r="AB194" s="74"/>
    </row>
    <row r="195" spans="1:28">
      <c r="A195" s="44"/>
      <c r="B195" s="55"/>
      <c r="C195" s="46">
        <v>9</v>
      </c>
      <c r="D195" s="46"/>
      <c r="E195" s="47">
        <v>4</v>
      </c>
      <c r="F195" s="48"/>
      <c r="G195" s="49">
        <v>3</v>
      </c>
      <c r="H195" s="49">
        <f t="shared" si="119"/>
        <v>12</v>
      </c>
      <c r="I195" s="49"/>
      <c r="J195" s="49">
        <v>12</v>
      </c>
      <c r="K195" s="94">
        <v>3.33</v>
      </c>
      <c r="L195" s="50"/>
      <c r="M195" s="50"/>
      <c r="N195" s="48" t="s">
        <v>72</v>
      </c>
      <c r="O195" s="51">
        <f t="shared" si="91"/>
        <v>3.33</v>
      </c>
      <c r="P195" s="93">
        <f t="shared" si="106"/>
        <v>3.33</v>
      </c>
      <c r="Q195" s="53">
        <f t="shared" si="107"/>
        <v>0</v>
      </c>
      <c r="R195" s="53">
        <f t="shared" si="108"/>
        <v>0</v>
      </c>
      <c r="S195" s="53">
        <f t="shared" si="109"/>
        <v>0</v>
      </c>
      <c r="T195" s="54">
        <f t="shared" si="110"/>
        <v>0</v>
      </c>
      <c r="U195" s="54">
        <f t="shared" si="111"/>
        <v>0</v>
      </c>
      <c r="V195" s="54">
        <f t="shared" si="112"/>
        <v>0</v>
      </c>
      <c r="W195" s="54">
        <f t="shared" si="113"/>
        <v>39.96</v>
      </c>
      <c r="X195" s="54">
        <f t="shared" si="114"/>
        <v>0</v>
      </c>
      <c r="Y195" s="54">
        <f t="shared" si="115"/>
        <v>0</v>
      </c>
      <c r="Z195" s="54">
        <f t="shared" si="116"/>
        <v>0</v>
      </c>
      <c r="AA195" s="70">
        <f t="shared" si="117"/>
        <v>0</v>
      </c>
      <c r="AB195" s="74"/>
    </row>
    <row r="196" spans="1:28">
      <c r="A196" s="44"/>
      <c r="B196" s="55"/>
      <c r="C196" s="46">
        <v>10</v>
      </c>
      <c r="D196" s="46"/>
      <c r="E196" s="47">
        <v>4</v>
      </c>
      <c r="F196" s="48"/>
      <c r="G196" s="49">
        <v>3</v>
      </c>
      <c r="H196" s="49">
        <f t="shared" si="119"/>
        <v>12</v>
      </c>
      <c r="I196" s="49"/>
      <c r="J196" s="49">
        <v>12</v>
      </c>
      <c r="K196" s="94">
        <v>2.5499999999999998</v>
      </c>
      <c r="L196" s="50"/>
      <c r="M196" s="50"/>
      <c r="N196" s="48" t="s">
        <v>72</v>
      </c>
      <c r="O196" s="51">
        <f t="shared" si="91"/>
        <v>2.5499999999999998</v>
      </c>
      <c r="P196" s="93">
        <f t="shared" si="106"/>
        <v>2.5499999999999998</v>
      </c>
      <c r="Q196" s="53">
        <f t="shared" si="107"/>
        <v>0</v>
      </c>
      <c r="R196" s="53">
        <f t="shared" si="108"/>
        <v>0</v>
      </c>
      <c r="S196" s="53">
        <f t="shared" si="109"/>
        <v>0</v>
      </c>
      <c r="T196" s="54">
        <f t="shared" si="110"/>
        <v>0</v>
      </c>
      <c r="U196" s="54">
        <f t="shared" si="111"/>
        <v>0</v>
      </c>
      <c r="V196" s="54">
        <f t="shared" si="112"/>
        <v>0</v>
      </c>
      <c r="W196" s="54">
        <f t="shared" si="113"/>
        <v>30.599999999999998</v>
      </c>
      <c r="X196" s="54">
        <f t="shared" si="114"/>
        <v>0</v>
      </c>
      <c r="Y196" s="54">
        <f t="shared" si="115"/>
        <v>0</v>
      </c>
      <c r="Z196" s="54">
        <f t="shared" si="116"/>
        <v>0</v>
      </c>
      <c r="AA196" s="70">
        <f t="shared" si="117"/>
        <v>0</v>
      </c>
      <c r="AB196" s="74"/>
    </row>
    <row r="197" spans="1:28">
      <c r="A197" s="44"/>
      <c r="B197" s="55"/>
      <c r="C197" s="46">
        <v>11</v>
      </c>
      <c r="D197" s="46"/>
      <c r="E197" s="47">
        <v>4</v>
      </c>
      <c r="F197" s="48"/>
      <c r="G197" s="49">
        <v>3</v>
      </c>
      <c r="H197" s="49">
        <f t="shared" si="119"/>
        <v>12</v>
      </c>
      <c r="I197" s="49"/>
      <c r="J197" s="49">
        <v>8</v>
      </c>
      <c r="K197" s="94">
        <v>2.85</v>
      </c>
      <c r="L197" s="50"/>
      <c r="M197" s="50"/>
      <c r="N197" s="48" t="s">
        <v>72</v>
      </c>
      <c r="O197" s="51">
        <f t="shared" si="91"/>
        <v>2.85</v>
      </c>
      <c r="P197" s="93">
        <f t="shared" si="106"/>
        <v>2.85</v>
      </c>
      <c r="Q197" s="53">
        <f t="shared" si="107"/>
        <v>0</v>
      </c>
      <c r="R197" s="53">
        <f t="shared" si="108"/>
        <v>0</v>
      </c>
      <c r="S197" s="53">
        <f t="shared" si="109"/>
        <v>0</v>
      </c>
      <c r="T197" s="54">
        <f t="shared" si="110"/>
        <v>0</v>
      </c>
      <c r="U197" s="54">
        <f t="shared" si="111"/>
        <v>34.200000000000003</v>
      </c>
      <c r="V197" s="54">
        <f t="shared" si="112"/>
        <v>0</v>
      </c>
      <c r="W197" s="54">
        <f t="shared" si="113"/>
        <v>0</v>
      </c>
      <c r="X197" s="54">
        <f t="shared" si="114"/>
        <v>0</v>
      </c>
      <c r="Y197" s="54">
        <f t="shared" si="115"/>
        <v>0</v>
      </c>
      <c r="Z197" s="54">
        <f t="shared" si="116"/>
        <v>0</v>
      </c>
      <c r="AA197" s="70">
        <f t="shared" si="117"/>
        <v>0</v>
      </c>
      <c r="AB197" s="74"/>
    </row>
    <row r="198" spans="1:28">
      <c r="A198" s="44"/>
      <c r="B198" s="75"/>
      <c r="C198" s="46">
        <v>12</v>
      </c>
      <c r="D198" s="46"/>
      <c r="E198" s="47">
        <v>4</v>
      </c>
      <c r="F198" s="48"/>
      <c r="G198" s="49">
        <v>36</v>
      </c>
      <c r="H198" s="49">
        <f t="shared" si="119"/>
        <v>144</v>
      </c>
      <c r="I198" s="49"/>
      <c r="J198" s="49">
        <v>6</v>
      </c>
      <c r="K198" s="94">
        <v>0.5</v>
      </c>
      <c r="L198" s="50"/>
      <c r="M198" s="50"/>
      <c r="N198" s="48" t="s">
        <v>72</v>
      </c>
      <c r="O198" s="51">
        <f>IF(OR(N198="Sm",N198="PtS",N198="PtR",N198="Pt"),P198,IF(AND(N198="C",K198&gt;0),K198+18*MAX(I198,J198)*0.001-0.06,IF(AND(N198="2C",K198&gt;0),K198+36*MAX(I198,J198)*0.001-0.06,IF(AND(N198="Cd",L198&gt;0,M198&gt;0),2*(L198+M198+10.25*MAX(I198,J198)*0.001-0.12),IF(AND(N198="Ep",M198&gt;0),M198+22*MAX(I198,J198)*0.001-0.06,IF(AND(N198="Et",M198&gt;0),2*(M198+12.25*MAX(I198,J198)*0.001-0.06),P198))))))</f>
        <v>0.5</v>
      </c>
      <c r="P198" s="93">
        <f t="shared" si="106"/>
        <v>0.5</v>
      </c>
      <c r="Q198" s="53">
        <f t="shared" si="107"/>
        <v>0</v>
      </c>
      <c r="R198" s="53">
        <f t="shared" si="108"/>
        <v>0</v>
      </c>
      <c r="S198" s="53">
        <f t="shared" si="109"/>
        <v>0</v>
      </c>
      <c r="T198" s="54">
        <f t="shared" si="110"/>
        <v>72</v>
      </c>
      <c r="U198" s="54">
        <f t="shared" si="111"/>
        <v>0</v>
      </c>
      <c r="V198" s="54">
        <f t="shared" si="112"/>
        <v>0</v>
      </c>
      <c r="W198" s="54">
        <f t="shared" si="113"/>
        <v>0</v>
      </c>
      <c r="X198" s="54">
        <f t="shared" si="114"/>
        <v>0</v>
      </c>
      <c r="Y198" s="54">
        <f t="shared" si="115"/>
        <v>0</v>
      </c>
      <c r="Z198" s="54">
        <f t="shared" si="116"/>
        <v>0</v>
      </c>
      <c r="AA198" s="70">
        <f t="shared" si="117"/>
        <v>0</v>
      </c>
      <c r="AB198" s="74"/>
    </row>
    <row r="199" spans="1:28">
      <c r="A199" s="56"/>
      <c r="B199" s="46"/>
      <c r="C199" s="46">
        <v>13</v>
      </c>
      <c r="D199" s="46"/>
      <c r="E199" s="47">
        <v>4</v>
      </c>
      <c r="F199" s="48"/>
      <c r="G199" s="49">
        <v>36</v>
      </c>
      <c r="H199" s="49">
        <f t="shared" si="119"/>
        <v>144</v>
      </c>
      <c r="I199" s="49"/>
      <c r="J199" s="49">
        <v>6</v>
      </c>
      <c r="K199" s="94">
        <v>1.17</v>
      </c>
      <c r="L199" s="50"/>
      <c r="M199" s="50"/>
      <c r="N199" s="48" t="s">
        <v>72</v>
      </c>
      <c r="O199" s="51">
        <f t="shared" ref="O199:O204" si="120">IF(OR(N199="Sm",N199="PtS",N199="PtR",N199="Pt"),P199,IF(AND(N199="C",K199&gt;0),K199+18*MAX(I199,J199)*0.001-0.06,IF(AND(N199="2C",K199&gt;0),K199+36*MAX(I199,J199)*0.001-0.06,IF(AND(N199="Cd",L199&gt;0,M199&gt;0),2*(L199+M199+10.25*MAX(I199,J199)*0.001-0.12),IF(AND(N199="Ep",M199&gt;0),M199+22*MAX(I199,J199)*0.001-0.06,IF(AND(N199="Et",M199&gt;0),2*(M199+12.25*MAX(I199,J199)*0.001-0.06),P199))))))</f>
        <v>1.17</v>
      </c>
      <c r="P199" s="93">
        <f t="shared" ref="P199:P205" si="121">IF(AND(N199="Sm",K199&gt;0),K199+2*(17*MAX(I199,J199)*0.001)-0.06,IF(AND(N199="PtS",M199&gt;0),M199+35*MAX(I199,J199)*0.001+60*MAX(I199,J199)*0.001-0.05,IF(AND(N199="PtR",M199&gt;0),M199+60*MAX(I199,J199)*0.001,IF(AND(N199="Pt",M199&gt;0),M199+15*MAX(I199,J199)*0.001,IF(OR(N199="C",N199="2C",N199="Cd",N199="Ep",N199="Et",N199="Sm",N199="PtS",N199="PtR",N199="Pt"),0,K199)))))</f>
        <v>1.17</v>
      </c>
      <c r="Q199" s="53">
        <f t="shared" ref="Q199:Q205" si="122">IF(I199=6,H199*O199,0)</f>
        <v>0</v>
      </c>
      <c r="R199" s="53">
        <f t="shared" ref="R199:R205" si="123">IF(I199=8,H199*O199,0)</f>
        <v>0</v>
      </c>
      <c r="S199" s="53">
        <f t="shared" ref="S199:S205" si="124">IF(I199=10,H199*O199,0)</f>
        <v>0</v>
      </c>
      <c r="T199" s="54">
        <f t="shared" ref="T199:T205" si="125">IF(J199 =6,H199*O199,0)</f>
        <v>168.48</v>
      </c>
      <c r="U199" s="54">
        <f t="shared" ref="U199:U205" si="126">IF(J199 =8,H199*O199,0)</f>
        <v>0</v>
      </c>
      <c r="V199" s="54">
        <f t="shared" ref="V199:V205" si="127">IF(J199 =10,H199*O199,0)</f>
        <v>0</v>
      </c>
      <c r="W199" s="54">
        <f t="shared" ref="W199:W205" si="128">IF(J199 =12,H199*O199,0)</f>
        <v>0</v>
      </c>
      <c r="X199" s="54">
        <f t="shared" ref="X199:X205" si="129">IF(J199 =14,H199*O199,0)</f>
        <v>0</v>
      </c>
      <c r="Y199" s="54">
        <f t="shared" ref="Y199:Y205" si="130">IF(J199 =16,H199*O199,0)</f>
        <v>0</v>
      </c>
      <c r="Z199" s="54">
        <f t="shared" ref="Z199:Z205" si="131">IF(J199 =20,H199*O199,0)</f>
        <v>0</v>
      </c>
      <c r="AA199" s="70">
        <f t="shared" ref="AA199:AA205" si="132">IF(J199 =25,H199*O199,0)</f>
        <v>0</v>
      </c>
      <c r="AB199" s="74"/>
    </row>
    <row r="200" spans="1:28" ht="15.75">
      <c r="A200" s="140" t="s">
        <v>108</v>
      </c>
      <c r="B200" s="141" t="s">
        <v>97</v>
      </c>
      <c r="C200" s="141"/>
      <c r="D200" s="142"/>
      <c r="E200" s="47"/>
      <c r="F200" s="48"/>
      <c r="G200" s="49"/>
      <c r="H200" s="49"/>
      <c r="I200" s="49"/>
      <c r="J200" s="49"/>
      <c r="K200" s="94"/>
      <c r="L200" s="50"/>
      <c r="M200" s="50"/>
      <c r="N200" s="48"/>
      <c r="O200" s="51">
        <f t="shared" si="120"/>
        <v>0</v>
      </c>
      <c r="P200" s="93">
        <f t="shared" si="121"/>
        <v>0</v>
      </c>
      <c r="Q200" s="53">
        <f t="shared" si="122"/>
        <v>0</v>
      </c>
      <c r="R200" s="53">
        <f t="shared" si="123"/>
        <v>0</v>
      </c>
      <c r="S200" s="53">
        <f t="shared" si="124"/>
        <v>0</v>
      </c>
      <c r="T200" s="54">
        <f t="shared" si="125"/>
        <v>0</v>
      </c>
      <c r="U200" s="54">
        <f t="shared" si="126"/>
        <v>0</v>
      </c>
      <c r="V200" s="54">
        <f t="shared" si="127"/>
        <v>0</v>
      </c>
      <c r="W200" s="54">
        <f t="shared" si="128"/>
        <v>0</v>
      </c>
      <c r="X200" s="54">
        <f t="shared" si="129"/>
        <v>0</v>
      </c>
      <c r="Y200" s="54">
        <f t="shared" si="130"/>
        <v>0</v>
      </c>
      <c r="Z200" s="54">
        <f t="shared" si="131"/>
        <v>0</v>
      </c>
      <c r="AA200" s="54">
        <f t="shared" si="132"/>
        <v>0</v>
      </c>
    </row>
    <row r="201" spans="1:28">
      <c r="A201" s="44"/>
      <c r="B201" s="72"/>
      <c r="C201" s="46">
        <v>1</v>
      </c>
      <c r="D201" s="46"/>
      <c r="E201" s="47">
        <v>4</v>
      </c>
      <c r="F201" s="48"/>
      <c r="G201" s="49">
        <v>3</v>
      </c>
      <c r="H201" s="49">
        <f t="shared" ref="H201:H206" si="133">PRODUCT(E201,G201)</f>
        <v>12</v>
      </c>
      <c r="I201" s="49"/>
      <c r="J201" s="49">
        <v>14</v>
      </c>
      <c r="K201" s="94">
        <v>6.77</v>
      </c>
      <c r="L201" s="50"/>
      <c r="M201" s="50"/>
      <c r="N201" s="48" t="s">
        <v>72</v>
      </c>
      <c r="O201" s="51">
        <f t="shared" si="120"/>
        <v>6.77</v>
      </c>
      <c r="P201" s="93">
        <f t="shared" si="121"/>
        <v>6.77</v>
      </c>
      <c r="Q201" s="53">
        <f t="shared" si="122"/>
        <v>0</v>
      </c>
      <c r="R201" s="53">
        <f t="shared" si="123"/>
        <v>0</v>
      </c>
      <c r="S201" s="53">
        <f t="shared" si="124"/>
        <v>0</v>
      </c>
      <c r="T201" s="54">
        <f t="shared" si="125"/>
        <v>0</v>
      </c>
      <c r="U201" s="54">
        <f t="shared" si="126"/>
        <v>0</v>
      </c>
      <c r="V201" s="54">
        <f t="shared" si="127"/>
        <v>0</v>
      </c>
      <c r="W201" s="54">
        <f t="shared" si="128"/>
        <v>0</v>
      </c>
      <c r="X201" s="54">
        <f t="shared" si="129"/>
        <v>81.239999999999995</v>
      </c>
      <c r="Y201" s="54">
        <f t="shared" si="130"/>
        <v>0</v>
      </c>
      <c r="Z201" s="54">
        <f t="shared" si="131"/>
        <v>0</v>
      </c>
      <c r="AA201" s="70">
        <f t="shared" si="132"/>
        <v>0</v>
      </c>
      <c r="AB201" s="74"/>
    </row>
    <row r="202" spans="1:28">
      <c r="A202" s="44"/>
      <c r="B202" s="55"/>
      <c r="C202" s="46">
        <v>2</v>
      </c>
      <c r="D202" s="46"/>
      <c r="E202" s="47">
        <v>4</v>
      </c>
      <c r="F202" s="48"/>
      <c r="G202" s="49">
        <v>9</v>
      </c>
      <c r="H202" s="49">
        <f t="shared" si="133"/>
        <v>36</v>
      </c>
      <c r="I202" s="49"/>
      <c r="J202" s="49">
        <v>20</v>
      </c>
      <c r="K202" s="94">
        <v>7</v>
      </c>
      <c r="L202" s="50"/>
      <c r="M202" s="50"/>
      <c r="N202" s="48" t="s">
        <v>72</v>
      </c>
      <c r="O202" s="51">
        <f t="shared" si="120"/>
        <v>7</v>
      </c>
      <c r="P202" s="93">
        <f t="shared" si="121"/>
        <v>7</v>
      </c>
      <c r="Q202" s="53">
        <f t="shared" si="122"/>
        <v>0</v>
      </c>
      <c r="R202" s="53">
        <f t="shared" si="123"/>
        <v>0</v>
      </c>
      <c r="S202" s="53">
        <f t="shared" si="124"/>
        <v>0</v>
      </c>
      <c r="T202" s="54">
        <f t="shared" si="125"/>
        <v>0</v>
      </c>
      <c r="U202" s="54">
        <f t="shared" si="126"/>
        <v>0</v>
      </c>
      <c r="V202" s="54">
        <f t="shared" si="127"/>
        <v>0</v>
      </c>
      <c r="W202" s="54">
        <f t="shared" si="128"/>
        <v>0</v>
      </c>
      <c r="X202" s="54">
        <f t="shared" si="129"/>
        <v>0</v>
      </c>
      <c r="Y202" s="54">
        <f t="shared" si="130"/>
        <v>0</v>
      </c>
      <c r="Z202" s="54">
        <f t="shared" si="131"/>
        <v>252</v>
      </c>
      <c r="AA202" s="70">
        <f t="shared" si="132"/>
        <v>0</v>
      </c>
      <c r="AB202" s="74"/>
    </row>
    <row r="203" spans="1:28">
      <c r="A203" s="44"/>
      <c r="B203" s="55"/>
      <c r="C203" s="46">
        <v>3</v>
      </c>
      <c r="D203" s="46"/>
      <c r="E203" s="47">
        <v>4</v>
      </c>
      <c r="F203" s="48"/>
      <c r="G203" s="49">
        <v>38</v>
      </c>
      <c r="H203" s="49">
        <f t="shared" si="133"/>
        <v>152</v>
      </c>
      <c r="I203" s="49"/>
      <c r="J203" s="49">
        <v>6</v>
      </c>
      <c r="K203" s="94">
        <v>0.68</v>
      </c>
      <c r="L203" s="50"/>
      <c r="M203" s="50"/>
      <c r="N203" s="48" t="s">
        <v>72</v>
      </c>
      <c r="O203" s="51">
        <f t="shared" si="120"/>
        <v>0.68</v>
      </c>
      <c r="P203" s="93">
        <f t="shared" si="121"/>
        <v>0.68</v>
      </c>
      <c r="Q203" s="53">
        <f t="shared" si="122"/>
        <v>0</v>
      </c>
      <c r="R203" s="53">
        <f t="shared" si="123"/>
        <v>0</v>
      </c>
      <c r="S203" s="53">
        <f t="shared" si="124"/>
        <v>0</v>
      </c>
      <c r="T203" s="54">
        <f t="shared" si="125"/>
        <v>103.36000000000001</v>
      </c>
      <c r="U203" s="54">
        <f t="shared" si="126"/>
        <v>0</v>
      </c>
      <c r="V203" s="54">
        <f t="shared" si="127"/>
        <v>0</v>
      </c>
      <c r="W203" s="54">
        <f t="shared" si="128"/>
        <v>0</v>
      </c>
      <c r="X203" s="54">
        <f t="shared" si="129"/>
        <v>0</v>
      </c>
      <c r="Y203" s="54">
        <f t="shared" si="130"/>
        <v>0</v>
      </c>
      <c r="Z203" s="54">
        <f t="shared" si="131"/>
        <v>0</v>
      </c>
      <c r="AA203" s="70">
        <f t="shared" si="132"/>
        <v>0</v>
      </c>
      <c r="AB203" s="74"/>
    </row>
    <row r="204" spans="1:28">
      <c r="A204" s="44"/>
      <c r="B204" s="55"/>
      <c r="C204" s="46">
        <v>4</v>
      </c>
      <c r="D204" s="46"/>
      <c r="E204" s="47">
        <v>4</v>
      </c>
      <c r="F204" s="48"/>
      <c r="G204" s="49">
        <v>38</v>
      </c>
      <c r="H204" s="49">
        <f t="shared" si="133"/>
        <v>152</v>
      </c>
      <c r="I204" s="49"/>
      <c r="J204" s="49">
        <v>6</v>
      </c>
      <c r="K204" s="94">
        <v>1.5</v>
      </c>
      <c r="L204" s="50"/>
      <c r="M204" s="50"/>
      <c r="N204" s="48" t="s">
        <v>72</v>
      </c>
      <c r="O204" s="51">
        <f t="shared" si="120"/>
        <v>1.5</v>
      </c>
      <c r="P204" s="93">
        <f t="shared" si="121"/>
        <v>1.5</v>
      </c>
      <c r="Q204" s="53">
        <f t="shared" si="122"/>
        <v>0</v>
      </c>
      <c r="R204" s="53">
        <f t="shared" si="123"/>
        <v>0</v>
      </c>
      <c r="S204" s="53">
        <f t="shared" si="124"/>
        <v>0</v>
      </c>
      <c r="T204" s="54">
        <f t="shared" si="125"/>
        <v>228</v>
      </c>
      <c r="U204" s="54">
        <f t="shared" si="126"/>
        <v>0</v>
      </c>
      <c r="V204" s="54">
        <f t="shared" si="127"/>
        <v>0</v>
      </c>
      <c r="W204" s="54">
        <f t="shared" si="128"/>
        <v>0</v>
      </c>
      <c r="X204" s="54">
        <f t="shared" si="129"/>
        <v>0</v>
      </c>
      <c r="Y204" s="54">
        <f t="shared" si="130"/>
        <v>0</v>
      </c>
      <c r="Z204" s="54">
        <f t="shared" si="131"/>
        <v>0</v>
      </c>
      <c r="AA204" s="70">
        <f t="shared" si="132"/>
        <v>0</v>
      </c>
      <c r="AB204" s="74"/>
    </row>
    <row r="205" spans="1:28">
      <c r="A205" s="44"/>
      <c r="B205" s="55"/>
      <c r="C205" s="46">
        <v>5</v>
      </c>
      <c r="D205" s="46"/>
      <c r="E205" s="47">
        <v>4</v>
      </c>
      <c r="F205" s="48"/>
      <c r="G205" s="49">
        <v>2</v>
      </c>
      <c r="H205" s="49">
        <f t="shared" si="133"/>
        <v>8</v>
      </c>
      <c r="I205" s="49"/>
      <c r="J205" s="49">
        <v>8</v>
      </c>
      <c r="K205" s="94">
        <v>5.98</v>
      </c>
      <c r="L205" s="50"/>
      <c r="M205" s="50"/>
      <c r="N205" s="48" t="s">
        <v>72</v>
      </c>
      <c r="O205" s="51">
        <f>IF(OR(N205="Sm",N205="PtS",N205="PtR",N205="Pt"),P205,IF(AND(N205="C",K205&gt;0),K205+18*MAX(I205,J205)*0.001-0.06,IF(AND(N205="2C",K205&gt;0),K205+36*MAX(I205,J205)*0.001-0.06,IF(AND(N205="Cd",L205&gt;0,M205&gt;0),2*(L205+M205+10.25*MAX(I205,J205)*0.001-0.12),IF(AND(N205="Ep",M205&gt;0),M205+22*MAX(I205,J205)*0.001-0.06,IF(AND(N205="Et",M205&gt;0),2*(M205+12.25*MAX(I205,J205)*0.001-0.06),P205))))))</f>
        <v>5.98</v>
      </c>
      <c r="P205" s="93">
        <f t="shared" si="121"/>
        <v>5.98</v>
      </c>
      <c r="Q205" s="53">
        <f t="shared" si="122"/>
        <v>0</v>
      </c>
      <c r="R205" s="53">
        <f t="shared" si="123"/>
        <v>0</v>
      </c>
      <c r="S205" s="53">
        <f t="shared" si="124"/>
        <v>0</v>
      </c>
      <c r="T205" s="54">
        <f t="shared" si="125"/>
        <v>0</v>
      </c>
      <c r="U205" s="54">
        <f t="shared" si="126"/>
        <v>47.84</v>
      </c>
      <c r="V205" s="54">
        <f t="shared" si="127"/>
        <v>0</v>
      </c>
      <c r="W205" s="54">
        <f t="shared" si="128"/>
        <v>0</v>
      </c>
      <c r="X205" s="54">
        <f t="shared" si="129"/>
        <v>0</v>
      </c>
      <c r="Y205" s="54">
        <f t="shared" si="130"/>
        <v>0</v>
      </c>
      <c r="Z205" s="54">
        <f t="shared" si="131"/>
        <v>0</v>
      </c>
      <c r="AA205" s="70">
        <f t="shared" si="132"/>
        <v>0</v>
      </c>
      <c r="AB205" s="74"/>
    </row>
    <row r="206" spans="1:28">
      <c r="A206" s="44"/>
      <c r="B206" s="75"/>
      <c r="C206" s="46">
        <v>6</v>
      </c>
      <c r="D206" s="46"/>
      <c r="E206" s="47">
        <v>4</v>
      </c>
      <c r="F206" s="48"/>
      <c r="G206" s="49">
        <v>14</v>
      </c>
      <c r="H206" s="49">
        <f t="shared" si="133"/>
        <v>56</v>
      </c>
      <c r="I206" s="49"/>
      <c r="J206" s="49">
        <v>6</v>
      </c>
      <c r="K206" s="94">
        <v>0.41</v>
      </c>
      <c r="L206" s="50"/>
      <c r="M206" s="50"/>
      <c r="N206" s="48" t="s">
        <v>72</v>
      </c>
      <c r="O206" s="51">
        <f t="shared" ref="O206:O248" si="134">IF(OR(N206="Sm",N206="PtS",N206="PtR",N206="Pt"),P206,IF(AND(N206="C",K206&gt;0),K206+18*MAX(I206,J206)*0.001-0.06,IF(AND(N206="2C",K206&gt;0),K206+36*MAX(I206,J206)*0.001-0.06,IF(AND(N206="Cd",L206&gt;0,M206&gt;0),2*(L206+M206+10.25*MAX(I206,J206)*0.001-0.12),IF(AND(N206="Ep",M206&gt;0),M206+22*MAX(I206,J206)*0.001-0.06,IF(AND(N206="Et",M206&gt;0),2*(M206+12.25*MAX(I206,J206)*0.001-0.06),P206))))))</f>
        <v>0.41</v>
      </c>
      <c r="P206" s="93">
        <f t="shared" ref="P206:P248" si="135">IF(AND(N206="Sm",K206&gt;0),K206+2*(17*MAX(I206,J206)*0.001)-0.06,IF(AND(N206="PtS",M206&gt;0),M206+35*MAX(I206,J206)*0.001+60*MAX(I206,J206)*0.001-0.05,IF(AND(N206="PtR",M206&gt;0),M206+60*MAX(I206,J206)*0.001,IF(AND(N206="Pt",M206&gt;0),M206+15*MAX(I206,J206)*0.001,IF(OR(N206="C",N206="2C",N206="Cd",N206="Ep",N206="Et",N206="Sm",N206="PtS",N206="PtR",N206="Pt"),0,K206)))))</f>
        <v>0.41</v>
      </c>
      <c r="Q206" s="53">
        <f t="shared" ref="Q206:Q248" si="136">IF(I206=6,H206*O206,0)</f>
        <v>0</v>
      </c>
      <c r="R206" s="53">
        <f t="shared" ref="R206:R248" si="137">IF(I206=8,H206*O206,0)</f>
        <v>0</v>
      </c>
      <c r="S206" s="53">
        <f t="shared" ref="S206:S248" si="138">IF(I206=10,H206*O206,0)</f>
        <v>0</v>
      </c>
      <c r="T206" s="54">
        <f t="shared" ref="T206:T248" si="139">IF(J206 =6,H206*O206,0)</f>
        <v>22.959999999999997</v>
      </c>
      <c r="U206" s="54">
        <f t="shared" ref="U206:U248" si="140">IF(J206 =8,H206*O206,0)</f>
        <v>0</v>
      </c>
      <c r="V206" s="54">
        <f t="shared" ref="V206:V248" si="141">IF(J206 =10,H206*O206,0)</f>
        <v>0</v>
      </c>
      <c r="W206" s="54">
        <f t="shared" ref="W206:W248" si="142">IF(J206 =12,H206*O206,0)</f>
        <v>0</v>
      </c>
      <c r="X206" s="54">
        <f t="shared" ref="X206:X248" si="143">IF(J206 =14,H206*O206,0)</f>
        <v>0</v>
      </c>
      <c r="Y206" s="54">
        <f t="shared" ref="Y206:Y248" si="144">IF(J206 =16,H206*O206,0)</f>
        <v>0</v>
      </c>
      <c r="Z206" s="54">
        <f t="shared" ref="Z206:Z248" si="145">IF(J206 =20,H206*O206,0)</f>
        <v>0</v>
      </c>
      <c r="AA206" s="70">
        <f t="shared" ref="AA206:AA248" si="146">IF(J206 =25,H206*O206,0)</f>
        <v>0</v>
      </c>
      <c r="AB206" s="74"/>
    </row>
    <row r="207" spans="1:28" ht="15.75">
      <c r="A207" s="140" t="s">
        <v>109</v>
      </c>
      <c r="B207" s="141" t="s">
        <v>97</v>
      </c>
      <c r="C207" s="141"/>
      <c r="D207" s="142"/>
      <c r="E207" s="47"/>
      <c r="F207" s="48"/>
      <c r="G207" s="49"/>
      <c r="H207" s="49"/>
      <c r="I207" s="49"/>
      <c r="J207" s="49"/>
      <c r="K207" s="94"/>
      <c r="L207" s="50"/>
      <c r="M207" s="50"/>
      <c r="N207" s="48"/>
      <c r="O207" s="51">
        <f t="shared" si="134"/>
        <v>0</v>
      </c>
      <c r="P207" s="93">
        <f t="shared" si="135"/>
        <v>0</v>
      </c>
      <c r="Q207" s="53">
        <f t="shared" si="136"/>
        <v>0</v>
      </c>
      <c r="R207" s="53">
        <f t="shared" si="137"/>
        <v>0</v>
      </c>
      <c r="S207" s="53">
        <f t="shared" si="138"/>
        <v>0</v>
      </c>
      <c r="T207" s="54">
        <f t="shared" si="139"/>
        <v>0</v>
      </c>
      <c r="U207" s="54">
        <f t="shared" si="140"/>
        <v>0</v>
      </c>
      <c r="V207" s="54">
        <f t="shared" si="141"/>
        <v>0</v>
      </c>
      <c r="W207" s="54">
        <f t="shared" si="142"/>
        <v>0</v>
      </c>
      <c r="X207" s="54">
        <f t="shared" si="143"/>
        <v>0</v>
      </c>
      <c r="Y207" s="54">
        <f t="shared" si="144"/>
        <v>0</v>
      </c>
      <c r="Z207" s="54">
        <f t="shared" si="145"/>
        <v>0</v>
      </c>
      <c r="AA207" s="54">
        <f t="shared" si="146"/>
        <v>0</v>
      </c>
    </row>
    <row r="208" spans="1:28">
      <c r="A208" s="44"/>
      <c r="B208" s="72"/>
      <c r="C208" s="46">
        <v>1</v>
      </c>
      <c r="D208" s="46"/>
      <c r="E208" s="47">
        <v>4</v>
      </c>
      <c r="F208" s="48"/>
      <c r="G208" s="49">
        <v>3</v>
      </c>
      <c r="H208" s="49">
        <f t="shared" ref="H208:H213" si="147">PRODUCT(E208,G208)</f>
        <v>12</v>
      </c>
      <c r="I208" s="49"/>
      <c r="J208" s="49">
        <v>14</v>
      </c>
      <c r="K208" s="94">
        <v>7.77</v>
      </c>
      <c r="L208" s="50"/>
      <c r="M208" s="50"/>
      <c r="N208" s="48" t="s">
        <v>72</v>
      </c>
      <c r="O208" s="51">
        <f t="shared" si="134"/>
        <v>7.77</v>
      </c>
      <c r="P208" s="93">
        <f t="shared" si="135"/>
        <v>7.77</v>
      </c>
      <c r="Q208" s="53">
        <f t="shared" si="136"/>
        <v>0</v>
      </c>
      <c r="R208" s="53">
        <f t="shared" si="137"/>
        <v>0</v>
      </c>
      <c r="S208" s="53">
        <f t="shared" si="138"/>
        <v>0</v>
      </c>
      <c r="T208" s="54">
        <f t="shared" si="139"/>
        <v>0</v>
      </c>
      <c r="U208" s="54">
        <f t="shared" si="140"/>
        <v>0</v>
      </c>
      <c r="V208" s="54">
        <f t="shared" si="141"/>
        <v>0</v>
      </c>
      <c r="W208" s="54">
        <f t="shared" si="142"/>
        <v>0</v>
      </c>
      <c r="X208" s="54">
        <f t="shared" si="143"/>
        <v>93.24</v>
      </c>
      <c r="Y208" s="54">
        <f t="shared" si="144"/>
        <v>0</v>
      </c>
      <c r="Z208" s="54">
        <f t="shared" si="145"/>
        <v>0</v>
      </c>
      <c r="AA208" s="70">
        <f t="shared" si="146"/>
        <v>0</v>
      </c>
      <c r="AB208" s="74"/>
    </row>
    <row r="209" spans="1:28">
      <c r="A209" s="44"/>
      <c r="B209" s="55"/>
      <c r="C209" s="46">
        <v>2</v>
      </c>
      <c r="D209" s="46"/>
      <c r="E209" s="47">
        <v>4</v>
      </c>
      <c r="F209" s="48"/>
      <c r="G209" s="49">
        <v>12</v>
      </c>
      <c r="H209" s="49">
        <f t="shared" si="147"/>
        <v>48</v>
      </c>
      <c r="I209" s="49"/>
      <c r="J209" s="49">
        <v>20</v>
      </c>
      <c r="K209" s="94">
        <v>7.74</v>
      </c>
      <c r="L209" s="50"/>
      <c r="M209" s="50"/>
      <c r="N209" s="48" t="s">
        <v>72</v>
      </c>
      <c r="O209" s="51">
        <f t="shared" si="134"/>
        <v>7.74</v>
      </c>
      <c r="P209" s="93">
        <f t="shared" si="135"/>
        <v>7.74</v>
      </c>
      <c r="Q209" s="53">
        <f t="shared" si="136"/>
        <v>0</v>
      </c>
      <c r="R209" s="53">
        <f t="shared" si="137"/>
        <v>0</v>
      </c>
      <c r="S209" s="53">
        <f t="shared" si="138"/>
        <v>0</v>
      </c>
      <c r="T209" s="54">
        <f t="shared" si="139"/>
        <v>0</v>
      </c>
      <c r="U209" s="54">
        <f t="shared" si="140"/>
        <v>0</v>
      </c>
      <c r="V209" s="54">
        <f t="shared" si="141"/>
        <v>0</v>
      </c>
      <c r="W209" s="54">
        <f t="shared" si="142"/>
        <v>0</v>
      </c>
      <c r="X209" s="54">
        <f t="shared" si="143"/>
        <v>0</v>
      </c>
      <c r="Y209" s="54">
        <f t="shared" si="144"/>
        <v>0</v>
      </c>
      <c r="Z209" s="54">
        <f t="shared" si="145"/>
        <v>371.52</v>
      </c>
      <c r="AA209" s="70">
        <f t="shared" si="146"/>
        <v>0</v>
      </c>
      <c r="AB209" s="74"/>
    </row>
    <row r="210" spans="1:28">
      <c r="A210" s="44"/>
      <c r="B210" s="55"/>
      <c r="C210" s="46">
        <v>3</v>
      </c>
      <c r="D210" s="46"/>
      <c r="E210" s="47">
        <v>4</v>
      </c>
      <c r="F210" s="48"/>
      <c r="G210" s="49">
        <v>49</v>
      </c>
      <c r="H210" s="49">
        <f t="shared" si="147"/>
        <v>196</v>
      </c>
      <c r="I210" s="49"/>
      <c r="J210" s="49">
        <v>6</v>
      </c>
      <c r="K210" s="94">
        <v>0.78</v>
      </c>
      <c r="L210" s="50"/>
      <c r="M210" s="50"/>
      <c r="N210" s="48" t="s">
        <v>72</v>
      </c>
      <c r="O210" s="51">
        <f t="shared" si="134"/>
        <v>0.78</v>
      </c>
      <c r="P210" s="93">
        <f t="shared" si="135"/>
        <v>0.78</v>
      </c>
      <c r="Q210" s="53">
        <f t="shared" si="136"/>
        <v>0</v>
      </c>
      <c r="R210" s="53">
        <f t="shared" si="137"/>
        <v>0</v>
      </c>
      <c r="S210" s="53">
        <f t="shared" si="138"/>
        <v>0</v>
      </c>
      <c r="T210" s="54">
        <f t="shared" si="139"/>
        <v>152.88</v>
      </c>
      <c r="U210" s="54">
        <f t="shared" si="140"/>
        <v>0</v>
      </c>
      <c r="V210" s="54">
        <f t="shared" si="141"/>
        <v>0</v>
      </c>
      <c r="W210" s="54">
        <f t="shared" si="142"/>
        <v>0</v>
      </c>
      <c r="X210" s="54">
        <f t="shared" si="143"/>
        <v>0</v>
      </c>
      <c r="Y210" s="54">
        <f t="shared" si="144"/>
        <v>0</v>
      </c>
      <c r="Z210" s="54">
        <f t="shared" si="145"/>
        <v>0</v>
      </c>
      <c r="AA210" s="70">
        <f t="shared" si="146"/>
        <v>0</v>
      </c>
      <c r="AB210" s="74"/>
    </row>
    <row r="211" spans="1:28">
      <c r="A211" s="44"/>
      <c r="B211" s="55"/>
      <c r="C211" s="46">
        <v>4</v>
      </c>
      <c r="D211" s="46"/>
      <c r="E211" s="47">
        <v>4</v>
      </c>
      <c r="F211" s="48"/>
      <c r="G211" s="49">
        <v>49</v>
      </c>
      <c r="H211" s="49">
        <f t="shared" si="147"/>
        <v>196</v>
      </c>
      <c r="I211" s="49"/>
      <c r="J211" s="49">
        <v>6</v>
      </c>
      <c r="K211" s="94">
        <v>1.69</v>
      </c>
      <c r="L211" s="50"/>
      <c r="M211" s="50"/>
      <c r="N211" s="48" t="s">
        <v>72</v>
      </c>
      <c r="O211" s="51">
        <f t="shared" si="134"/>
        <v>1.69</v>
      </c>
      <c r="P211" s="93">
        <f t="shared" si="135"/>
        <v>1.69</v>
      </c>
      <c r="Q211" s="53">
        <f t="shared" si="136"/>
        <v>0</v>
      </c>
      <c r="R211" s="53">
        <f t="shared" si="137"/>
        <v>0</v>
      </c>
      <c r="S211" s="53">
        <f t="shared" si="138"/>
        <v>0</v>
      </c>
      <c r="T211" s="54">
        <f t="shared" si="139"/>
        <v>331.24</v>
      </c>
      <c r="U211" s="54">
        <f t="shared" si="140"/>
        <v>0</v>
      </c>
      <c r="V211" s="54">
        <f t="shared" si="141"/>
        <v>0</v>
      </c>
      <c r="W211" s="54">
        <f t="shared" si="142"/>
        <v>0</v>
      </c>
      <c r="X211" s="54">
        <f t="shared" si="143"/>
        <v>0</v>
      </c>
      <c r="Y211" s="54">
        <f t="shared" si="144"/>
        <v>0</v>
      </c>
      <c r="Z211" s="54">
        <f t="shared" si="145"/>
        <v>0</v>
      </c>
      <c r="AA211" s="70">
        <f t="shared" si="146"/>
        <v>0</v>
      </c>
      <c r="AB211" s="74"/>
    </row>
    <row r="212" spans="1:28">
      <c r="A212" s="44"/>
      <c r="B212" s="75"/>
      <c r="C212" s="46">
        <v>5</v>
      </c>
      <c r="D212" s="46"/>
      <c r="E212" s="47">
        <v>4</v>
      </c>
      <c r="F212" s="48"/>
      <c r="G212" s="49">
        <v>4</v>
      </c>
      <c r="H212" s="49">
        <f t="shared" si="147"/>
        <v>16</v>
      </c>
      <c r="I212" s="49"/>
      <c r="J212" s="49">
        <v>8</v>
      </c>
      <c r="K212" s="94">
        <v>6.98</v>
      </c>
      <c r="L212" s="50"/>
      <c r="M212" s="50"/>
      <c r="N212" s="48" t="s">
        <v>72</v>
      </c>
      <c r="O212" s="51">
        <f t="shared" si="134"/>
        <v>6.98</v>
      </c>
      <c r="P212" s="93">
        <f t="shared" si="135"/>
        <v>6.98</v>
      </c>
      <c r="Q212" s="53">
        <f t="shared" si="136"/>
        <v>0</v>
      </c>
      <c r="R212" s="53">
        <f t="shared" si="137"/>
        <v>0</v>
      </c>
      <c r="S212" s="53">
        <f t="shared" si="138"/>
        <v>0</v>
      </c>
      <c r="T212" s="54">
        <f t="shared" si="139"/>
        <v>0</v>
      </c>
      <c r="U212" s="54">
        <f t="shared" si="140"/>
        <v>111.68</v>
      </c>
      <c r="V212" s="54">
        <f t="shared" si="141"/>
        <v>0</v>
      </c>
      <c r="W212" s="54">
        <f t="shared" si="142"/>
        <v>0</v>
      </c>
      <c r="X212" s="54">
        <f t="shared" si="143"/>
        <v>0</v>
      </c>
      <c r="Y212" s="54">
        <f t="shared" si="144"/>
        <v>0</v>
      </c>
      <c r="Z212" s="54">
        <f t="shared" si="145"/>
        <v>0</v>
      </c>
      <c r="AA212" s="70">
        <f t="shared" si="146"/>
        <v>0</v>
      </c>
      <c r="AB212" s="74"/>
    </row>
    <row r="213" spans="1:28">
      <c r="A213" s="44"/>
      <c r="B213" s="75"/>
      <c r="C213" s="46">
        <v>6</v>
      </c>
      <c r="D213" s="46"/>
      <c r="E213" s="47">
        <v>4</v>
      </c>
      <c r="F213" s="48"/>
      <c r="G213" s="49">
        <v>30</v>
      </c>
      <c r="H213" s="49">
        <f t="shared" si="147"/>
        <v>120</v>
      </c>
      <c r="I213" s="49"/>
      <c r="J213" s="49">
        <v>6</v>
      </c>
      <c r="K213" s="94">
        <v>0.41</v>
      </c>
      <c r="L213" s="50"/>
      <c r="M213" s="50"/>
      <c r="N213" s="48" t="s">
        <v>72</v>
      </c>
      <c r="O213" s="51">
        <f t="shared" si="134"/>
        <v>0.41</v>
      </c>
      <c r="P213" s="93">
        <f t="shared" si="135"/>
        <v>0.41</v>
      </c>
      <c r="Q213" s="53">
        <f t="shared" si="136"/>
        <v>0</v>
      </c>
      <c r="R213" s="53">
        <f t="shared" si="137"/>
        <v>0</v>
      </c>
      <c r="S213" s="53">
        <f t="shared" si="138"/>
        <v>0</v>
      </c>
      <c r="T213" s="54">
        <f t="shared" si="139"/>
        <v>49.199999999999996</v>
      </c>
      <c r="U213" s="54">
        <f t="shared" si="140"/>
        <v>0</v>
      </c>
      <c r="V213" s="54">
        <f t="shared" si="141"/>
        <v>0</v>
      </c>
      <c r="W213" s="54">
        <f t="shared" si="142"/>
        <v>0</v>
      </c>
      <c r="X213" s="54">
        <f t="shared" si="143"/>
        <v>0</v>
      </c>
      <c r="Y213" s="54">
        <f t="shared" si="144"/>
        <v>0</v>
      </c>
      <c r="Z213" s="54">
        <f t="shared" si="145"/>
        <v>0</v>
      </c>
      <c r="AA213" s="70">
        <f t="shared" si="146"/>
        <v>0</v>
      </c>
      <c r="AB213" s="74"/>
    </row>
    <row r="214" spans="1:28" ht="15.75">
      <c r="A214" s="140" t="s">
        <v>110</v>
      </c>
      <c r="B214" s="141" t="s">
        <v>97</v>
      </c>
      <c r="C214" s="141"/>
      <c r="D214" s="142"/>
      <c r="E214" s="47"/>
      <c r="F214" s="48"/>
      <c r="G214" s="49"/>
      <c r="H214" s="49"/>
      <c r="I214" s="49"/>
      <c r="J214" s="49"/>
      <c r="K214" s="94"/>
      <c r="L214" s="50"/>
      <c r="M214" s="50"/>
      <c r="N214" s="48"/>
      <c r="O214" s="51">
        <f t="shared" si="134"/>
        <v>0</v>
      </c>
      <c r="P214" s="93">
        <f t="shared" si="135"/>
        <v>0</v>
      </c>
      <c r="Q214" s="53">
        <f t="shared" si="136"/>
        <v>0</v>
      </c>
      <c r="R214" s="53">
        <f t="shared" si="137"/>
        <v>0</v>
      </c>
      <c r="S214" s="53">
        <f t="shared" si="138"/>
        <v>0</v>
      </c>
      <c r="T214" s="54">
        <f t="shared" si="139"/>
        <v>0</v>
      </c>
      <c r="U214" s="54">
        <f t="shared" si="140"/>
        <v>0</v>
      </c>
      <c r="V214" s="54">
        <f t="shared" si="141"/>
        <v>0</v>
      </c>
      <c r="W214" s="54">
        <f t="shared" si="142"/>
        <v>0</v>
      </c>
      <c r="X214" s="54">
        <f t="shared" si="143"/>
        <v>0</v>
      </c>
      <c r="Y214" s="54">
        <f t="shared" si="144"/>
        <v>0</v>
      </c>
      <c r="Z214" s="54">
        <f t="shared" si="145"/>
        <v>0</v>
      </c>
      <c r="AA214" s="54">
        <f t="shared" si="146"/>
        <v>0</v>
      </c>
    </row>
    <row r="215" spans="1:28">
      <c r="A215" s="44"/>
      <c r="B215" s="72"/>
      <c r="C215" s="46">
        <v>1</v>
      </c>
      <c r="D215" s="46"/>
      <c r="E215" s="47">
        <v>2</v>
      </c>
      <c r="F215" s="48"/>
      <c r="G215" s="49">
        <v>3</v>
      </c>
      <c r="H215" s="49">
        <f t="shared" ref="H215:H220" si="148">PRODUCT(E215,G215)</f>
        <v>6</v>
      </c>
      <c r="I215" s="49"/>
      <c r="J215" s="49">
        <v>12</v>
      </c>
      <c r="K215" s="94">
        <v>3.2</v>
      </c>
      <c r="L215" s="50"/>
      <c r="M215" s="50"/>
      <c r="N215" s="48" t="s">
        <v>72</v>
      </c>
      <c r="O215" s="51">
        <f t="shared" si="134"/>
        <v>3.2</v>
      </c>
      <c r="P215" s="93">
        <f t="shared" si="135"/>
        <v>3.2</v>
      </c>
      <c r="Q215" s="53">
        <f t="shared" si="136"/>
        <v>0</v>
      </c>
      <c r="R215" s="53">
        <f t="shared" si="137"/>
        <v>0</v>
      </c>
      <c r="S215" s="53">
        <f t="shared" si="138"/>
        <v>0</v>
      </c>
      <c r="T215" s="54">
        <f t="shared" si="139"/>
        <v>0</v>
      </c>
      <c r="U215" s="54">
        <f t="shared" si="140"/>
        <v>0</v>
      </c>
      <c r="V215" s="54">
        <f t="shared" si="141"/>
        <v>0</v>
      </c>
      <c r="W215" s="54">
        <f t="shared" si="142"/>
        <v>19.200000000000003</v>
      </c>
      <c r="X215" s="54">
        <f t="shared" si="143"/>
        <v>0</v>
      </c>
      <c r="Y215" s="54">
        <f t="shared" si="144"/>
        <v>0</v>
      </c>
      <c r="Z215" s="54">
        <f t="shared" si="145"/>
        <v>0</v>
      </c>
      <c r="AA215" s="70">
        <f t="shared" si="146"/>
        <v>0</v>
      </c>
      <c r="AB215" s="74"/>
    </row>
    <row r="216" spans="1:28">
      <c r="A216" s="44"/>
      <c r="B216" s="55"/>
      <c r="C216" s="46">
        <v>2</v>
      </c>
      <c r="D216" s="46"/>
      <c r="E216" s="47">
        <v>2</v>
      </c>
      <c r="F216" s="48"/>
      <c r="G216" s="49">
        <v>49</v>
      </c>
      <c r="H216" s="49">
        <f t="shared" si="148"/>
        <v>98</v>
      </c>
      <c r="I216" s="49"/>
      <c r="J216" s="49">
        <v>6</v>
      </c>
      <c r="K216" s="94">
        <v>0.55000000000000004</v>
      </c>
      <c r="L216" s="50"/>
      <c r="M216" s="50"/>
      <c r="N216" s="48" t="s">
        <v>72</v>
      </c>
      <c r="O216" s="51">
        <f t="shared" si="134"/>
        <v>0.55000000000000004</v>
      </c>
      <c r="P216" s="93">
        <f t="shared" si="135"/>
        <v>0.55000000000000004</v>
      </c>
      <c r="Q216" s="53">
        <f t="shared" si="136"/>
        <v>0</v>
      </c>
      <c r="R216" s="53">
        <f t="shared" si="137"/>
        <v>0</v>
      </c>
      <c r="S216" s="53">
        <f t="shared" si="138"/>
        <v>0</v>
      </c>
      <c r="T216" s="54">
        <f t="shared" si="139"/>
        <v>53.900000000000006</v>
      </c>
      <c r="U216" s="54">
        <f t="shared" si="140"/>
        <v>0</v>
      </c>
      <c r="V216" s="54">
        <f t="shared" si="141"/>
        <v>0</v>
      </c>
      <c r="W216" s="54">
        <f t="shared" si="142"/>
        <v>0</v>
      </c>
      <c r="X216" s="54">
        <f t="shared" si="143"/>
        <v>0</v>
      </c>
      <c r="Y216" s="54">
        <f t="shared" si="144"/>
        <v>0</v>
      </c>
      <c r="Z216" s="54">
        <f t="shared" si="145"/>
        <v>0</v>
      </c>
      <c r="AA216" s="70">
        <f t="shared" si="146"/>
        <v>0</v>
      </c>
      <c r="AB216" s="74"/>
    </row>
    <row r="217" spans="1:28">
      <c r="A217" s="44"/>
      <c r="B217" s="55"/>
      <c r="C217" s="46">
        <v>3</v>
      </c>
      <c r="D217" s="46"/>
      <c r="E217" s="47">
        <v>2</v>
      </c>
      <c r="F217" s="48"/>
      <c r="G217" s="49">
        <v>3</v>
      </c>
      <c r="H217" s="49">
        <f t="shared" si="148"/>
        <v>6</v>
      </c>
      <c r="I217" s="49"/>
      <c r="J217" s="49">
        <v>12</v>
      </c>
      <c r="K217" s="94">
        <v>5.0199999999999996</v>
      </c>
      <c r="L217" s="50"/>
      <c r="M217" s="50"/>
      <c r="N217" s="48" t="s">
        <v>72</v>
      </c>
      <c r="O217" s="51">
        <f t="shared" si="134"/>
        <v>5.0199999999999996</v>
      </c>
      <c r="P217" s="93">
        <f t="shared" si="135"/>
        <v>5.0199999999999996</v>
      </c>
      <c r="Q217" s="53">
        <f t="shared" si="136"/>
        <v>0</v>
      </c>
      <c r="R217" s="53">
        <f t="shared" si="137"/>
        <v>0</v>
      </c>
      <c r="S217" s="53">
        <f t="shared" si="138"/>
        <v>0</v>
      </c>
      <c r="T217" s="54">
        <f t="shared" si="139"/>
        <v>0</v>
      </c>
      <c r="U217" s="54">
        <f t="shared" si="140"/>
        <v>0</v>
      </c>
      <c r="V217" s="54">
        <f t="shared" si="141"/>
        <v>0</v>
      </c>
      <c r="W217" s="54">
        <f t="shared" si="142"/>
        <v>30.119999999999997</v>
      </c>
      <c r="X217" s="54">
        <f t="shared" si="143"/>
        <v>0</v>
      </c>
      <c r="Y217" s="54">
        <f t="shared" si="144"/>
        <v>0</v>
      </c>
      <c r="Z217" s="54">
        <f t="shared" si="145"/>
        <v>0</v>
      </c>
      <c r="AA217" s="70">
        <f t="shared" si="146"/>
        <v>0</v>
      </c>
      <c r="AB217" s="74"/>
    </row>
    <row r="218" spans="1:28">
      <c r="A218" s="44"/>
      <c r="B218" s="55"/>
      <c r="C218" s="46">
        <v>4</v>
      </c>
      <c r="D218" s="46"/>
      <c r="E218" s="47">
        <v>2</v>
      </c>
      <c r="F218" s="48"/>
      <c r="G218" s="49">
        <v>3</v>
      </c>
      <c r="H218" s="49">
        <f t="shared" si="148"/>
        <v>6</v>
      </c>
      <c r="I218" s="49"/>
      <c r="J218" s="49">
        <v>12</v>
      </c>
      <c r="K218" s="94">
        <v>2.13</v>
      </c>
      <c r="L218" s="50"/>
      <c r="M218" s="50"/>
      <c r="N218" s="48" t="s">
        <v>72</v>
      </c>
      <c r="O218" s="51">
        <f t="shared" si="134"/>
        <v>2.13</v>
      </c>
      <c r="P218" s="93">
        <f t="shared" si="135"/>
        <v>2.13</v>
      </c>
      <c r="Q218" s="53">
        <f t="shared" si="136"/>
        <v>0</v>
      </c>
      <c r="R218" s="53">
        <f t="shared" si="137"/>
        <v>0</v>
      </c>
      <c r="S218" s="53">
        <f t="shared" si="138"/>
        <v>0</v>
      </c>
      <c r="T218" s="54">
        <f t="shared" si="139"/>
        <v>0</v>
      </c>
      <c r="U218" s="54">
        <f t="shared" si="140"/>
        <v>0</v>
      </c>
      <c r="V218" s="54">
        <f t="shared" si="141"/>
        <v>0</v>
      </c>
      <c r="W218" s="54">
        <f t="shared" si="142"/>
        <v>12.78</v>
      </c>
      <c r="X218" s="54">
        <f t="shared" si="143"/>
        <v>0</v>
      </c>
      <c r="Y218" s="54">
        <f t="shared" si="144"/>
        <v>0</v>
      </c>
      <c r="Z218" s="54">
        <f t="shared" si="145"/>
        <v>0</v>
      </c>
      <c r="AA218" s="70">
        <f t="shared" si="146"/>
        <v>0</v>
      </c>
      <c r="AB218" s="74"/>
    </row>
    <row r="219" spans="1:28">
      <c r="A219" s="44"/>
      <c r="B219" s="55"/>
      <c r="C219" s="46">
        <v>5</v>
      </c>
      <c r="D219" s="46"/>
      <c r="E219" s="47">
        <v>2</v>
      </c>
      <c r="F219" s="48"/>
      <c r="G219" s="49">
        <v>3</v>
      </c>
      <c r="H219" s="49">
        <f t="shared" si="148"/>
        <v>6</v>
      </c>
      <c r="I219" s="49"/>
      <c r="J219" s="49">
        <v>8</v>
      </c>
      <c r="K219" s="94">
        <v>4.3499999999999996</v>
      </c>
      <c r="L219" s="50"/>
      <c r="M219" s="50"/>
      <c r="N219" s="48" t="s">
        <v>72</v>
      </c>
      <c r="O219" s="51">
        <f t="shared" si="134"/>
        <v>4.3499999999999996</v>
      </c>
      <c r="P219" s="93">
        <f t="shared" si="135"/>
        <v>4.3499999999999996</v>
      </c>
      <c r="Q219" s="53">
        <f t="shared" si="136"/>
        <v>0</v>
      </c>
      <c r="R219" s="53">
        <f t="shared" si="137"/>
        <v>0</v>
      </c>
      <c r="S219" s="53">
        <f t="shared" si="138"/>
        <v>0</v>
      </c>
      <c r="T219" s="54">
        <f t="shared" si="139"/>
        <v>0</v>
      </c>
      <c r="U219" s="54">
        <f t="shared" si="140"/>
        <v>26.099999999999998</v>
      </c>
      <c r="V219" s="54">
        <f t="shared" si="141"/>
        <v>0</v>
      </c>
      <c r="W219" s="54">
        <f t="shared" si="142"/>
        <v>0</v>
      </c>
      <c r="X219" s="54">
        <f t="shared" si="143"/>
        <v>0</v>
      </c>
      <c r="Y219" s="54">
        <f t="shared" si="144"/>
        <v>0</v>
      </c>
      <c r="Z219" s="54">
        <f t="shared" si="145"/>
        <v>0</v>
      </c>
      <c r="AA219" s="70">
        <f t="shared" si="146"/>
        <v>0</v>
      </c>
      <c r="AB219" s="74"/>
    </row>
    <row r="220" spans="1:28">
      <c r="A220" s="44"/>
      <c r="B220" s="72"/>
      <c r="C220" s="46">
        <v>6</v>
      </c>
      <c r="D220" s="46"/>
      <c r="E220" s="47">
        <v>2</v>
      </c>
      <c r="F220" s="48"/>
      <c r="G220" s="49">
        <v>49</v>
      </c>
      <c r="H220" s="49">
        <f t="shared" si="148"/>
        <v>98</v>
      </c>
      <c r="I220" s="49"/>
      <c r="J220" s="49">
        <v>6</v>
      </c>
      <c r="K220" s="94">
        <v>1.27</v>
      </c>
      <c r="L220" s="50"/>
      <c r="M220" s="50"/>
      <c r="N220" s="48" t="s">
        <v>72</v>
      </c>
      <c r="O220" s="51">
        <f t="shared" si="134"/>
        <v>1.27</v>
      </c>
      <c r="P220" s="93">
        <f t="shared" si="135"/>
        <v>1.27</v>
      </c>
      <c r="Q220" s="53">
        <f t="shared" si="136"/>
        <v>0</v>
      </c>
      <c r="R220" s="53">
        <f t="shared" si="137"/>
        <v>0</v>
      </c>
      <c r="S220" s="53">
        <f t="shared" si="138"/>
        <v>0</v>
      </c>
      <c r="T220" s="54">
        <f t="shared" si="139"/>
        <v>124.46000000000001</v>
      </c>
      <c r="U220" s="54">
        <f t="shared" si="140"/>
        <v>0</v>
      </c>
      <c r="V220" s="54">
        <f t="shared" si="141"/>
        <v>0</v>
      </c>
      <c r="W220" s="54">
        <f t="shared" si="142"/>
        <v>0</v>
      </c>
      <c r="X220" s="54">
        <f t="shared" si="143"/>
        <v>0</v>
      </c>
      <c r="Y220" s="54">
        <f t="shared" si="144"/>
        <v>0</v>
      </c>
      <c r="Z220" s="54">
        <f t="shared" si="145"/>
        <v>0</v>
      </c>
      <c r="AA220" s="70">
        <f t="shared" si="146"/>
        <v>0</v>
      </c>
      <c r="AB220" s="74"/>
    </row>
    <row r="221" spans="1:28" ht="15.75">
      <c r="A221" s="140" t="s">
        <v>111</v>
      </c>
      <c r="B221" s="141" t="s">
        <v>97</v>
      </c>
      <c r="C221" s="141"/>
      <c r="D221" s="142"/>
      <c r="E221" s="47"/>
      <c r="F221" s="48"/>
      <c r="G221" s="49"/>
      <c r="H221" s="49"/>
      <c r="I221" s="49"/>
      <c r="J221" s="49"/>
      <c r="K221" s="94"/>
      <c r="L221" s="50"/>
      <c r="M221" s="50"/>
      <c r="N221" s="48"/>
      <c r="O221" s="51">
        <f t="shared" si="134"/>
        <v>0</v>
      </c>
      <c r="P221" s="93">
        <f t="shared" si="135"/>
        <v>0</v>
      </c>
      <c r="Q221" s="53">
        <f t="shared" si="136"/>
        <v>0</v>
      </c>
      <c r="R221" s="53">
        <f t="shared" si="137"/>
        <v>0</v>
      </c>
      <c r="S221" s="53">
        <f t="shared" si="138"/>
        <v>0</v>
      </c>
      <c r="T221" s="54">
        <f t="shared" si="139"/>
        <v>0</v>
      </c>
      <c r="U221" s="54">
        <f t="shared" si="140"/>
        <v>0</v>
      </c>
      <c r="V221" s="54">
        <f t="shared" si="141"/>
        <v>0</v>
      </c>
      <c r="W221" s="54">
        <f t="shared" si="142"/>
        <v>0</v>
      </c>
      <c r="X221" s="54">
        <f t="shared" si="143"/>
        <v>0</v>
      </c>
      <c r="Y221" s="54">
        <f t="shared" si="144"/>
        <v>0</v>
      </c>
      <c r="Z221" s="54">
        <f t="shared" si="145"/>
        <v>0</v>
      </c>
      <c r="AA221" s="54">
        <f t="shared" si="146"/>
        <v>0</v>
      </c>
    </row>
    <row r="222" spans="1:28">
      <c r="A222" s="44"/>
      <c r="B222" s="72"/>
      <c r="C222" s="46">
        <v>7</v>
      </c>
      <c r="D222" s="46"/>
      <c r="E222" s="47">
        <v>2</v>
      </c>
      <c r="F222" s="48"/>
      <c r="G222" s="49">
        <v>49</v>
      </c>
      <c r="H222" s="49">
        <f t="shared" ref="H222:H228" si="149">PRODUCT(E222,G222)</f>
        <v>98</v>
      </c>
      <c r="I222" s="49"/>
      <c r="J222" s="49">
        <v>6</v>
      </c>
      <c r="K222" s="94">
        <v>0.55000000000000004</v>
      </c>
      <c r="L222" s="50"/>
      <c r="M222" s="50"/>
      <c r="N222" s="48" t="s">
        <v>72</v>
      </c>
      <c r="O222" s="51">
        <f t="shared" si="134"/>
        <v>0.55000000000000004</v>
      </c>
      <c r="P222" s="93">
        <f t="shared" si="135"/>
        <v>0.55000000000000004</v>
      </c>
      <c r="Q222" s="53">
        <f t="shared" si="136"/>
        <v>0</v>
      </c>
      <c r="R222" s="53">
        <f t="shared" si="137"/>
        <v>0</v>
      </c>
      <c r="S222" s="53">
        <f t="shared" si="138"/>
        <v>0</v>
      </c>
      <c r="T222" s="54">
        <f t="shared" si="139"/>
        <v>53.900000000000006</v>
      </c>
      <c r="U222" s="54">
        <f t="shared" si="140"/>
        <v>0</v>
      </c>
      <c r="V222" s="54">
        <f t="shared" si="141"/>
        <v>0</v>
      </c>
      <c r="W222" s="54">
        <f t="shared" si="142"/>
        <v>0</v>
      </c>
      <c r="X222" s="54">
        <f t="shared" si="143"/>
        <v>0</v>
      </c>
      <c r="Y222" s="54">
        <f t="shared" si="144"/>
        <v>0</v>
      </c>
      <c r="Z222" s="54">
        <f t="shared" si="145"/>
        <v>0</v>
      </c>
      <c r="AA222" s="70">
        <f t="shared" si="146"/>
        <v>0</v>
      </c>
      <c r="AB222" s="74"/>
    </row>
    <row r="223" spans="1:28">
      <c r="A223" s="44"/>
      <c r="B223" s="55"/>
      <c r="C223" s="46">
        <v>8</v>
      </c>
      <c r="D223" s="46"/>
      <c r="E223" s="47">
        <v>2</v>
      </c>
      <c r="F223" s="48"/>
      <c r="G223" s="49">
        <v>3</v>
      </c>
      <c r="H223" s="49">
        <f t="shared" si="149"/>
        <v>6</v>
      </c>
      <c r="I223" s="49"/>
      <c r="J223" s="49">
        <v>16</v>
      </c>
      <c r="K223" s="94">
        <v>5.33</v>
      </c>
      <c r="L223" s="50"/>
      <c r="M223" s="50"/>
      <c r="N223" s="48" t="s">
        <v>72</v>
      </c>
      <c r="O223" s="51">
        <f t="shared" si="134"/>
        <v>5.33</v>
      </c>
      <c r="P223" s="93">
        <f t="shared" si="135"/>
        <v>5.33</v>
      </c>
      <c r="Q223" s="53">
        <f t="shared" si="136"/>
        <v>0</v>
      </c>
      <c r="R223" s="53">
        <f t="shared" si="137"/>
        <v>0</v>
      </c>
      <c r="S223" s="53">
        <f t="shared" si="138"/>
        <v>0</v>
      </c>
      <c r="T223" s="54">
        <f t="shared" si="139"/>
        <v>0</v>
      </c>
      <c r="U223" s="54">
        <f t="shared" si="140"/>
        <v>0</v>
      </c>
      <c r="V223" s="54">
        <f t="shared" si="141"/>
        <v>0</v>
      </c>
      <c r="W223" s="54">
        <f t="shared" si="142"/>
        <v>0</v>
      </c>
      <c r="X223" s="54">
        <f t="shared" si="143"/>
        <v>0</v>
      </c>
      <c r="Y223" s="54">
        <f t="shared" si="144"/>
        <v>31.98</v>
      </c>
      <c r="Z223" s="54">
        <f t="shared" si="145"/>
        <v>0</v>
      </c>
      <c r="AA223" s="70">
        <f t="shared" si="146"/>
        <v>0</v>
      </c>
      <c r="AB223" s="74"/>
    </row>
    <row r="224" spans="1:28">
      <c r="A224" s="44"/>
      <c r="B224" s="72"/>
      <c r="C224" s="46">
        <v>9</v>
      </c>
      <c r="D224" s="46"/>
      <c r="E224" s="47">
        <v>2</v>
      </c>
      <c r="F224" s="48"/>
      <c r="G224" s="49">
        <v>3</v>
      </c>
      <c r="H224" s="49">
        <f t="shared" si="149"/>
        <v>6</v>
      </c>
      <c r="I224" s="49"/>
      <c r="J224" s="49">
        <v>12</v>
      </c>
      <c r="K224" s="94">
        <v>3.35</v>
      </c>
      <c r="L224" s="50"/>
      <c r="M224" s="50"/>
      <c r="N224" s="48" t="s">
        <v>72</v>
      </c>
      <c r="O224" s="51">
        <f t="shared" si="134"/>
        <v>3.35</v>
      </c>
      <c r="P224" s="93">
        <f t="shared" si="135"/>
        <v>3.35</v>
      </c>
      <c r="Q224" s="53">
        <f t="shared" si="136"/>
        <v>0</v>
      </c>
      <c r="R224" s="53">
        <f t="shared" si="137"/>
        <v>0</v>
      </c>
      <c r="S224" s="53">
        <f t="shared" si="138"/>
        <v>0</v>
      </c>
      <c r="T224" s="54">
        <f t="shared" si="139"/>
        <v>0</v>
      </c>
      <c r="U224" s="54">
        <f t="shared" si="140"/>
        <v>0</v>
      </c>
      <c r="V224" s="54">
        <f t="shared" si="141"/>
        <v>0</v>
      </c>
      <c r="W224" s="54">
        <f t="shared" si="142"/>
        <v>20.100000000000001</v>
      </c>
      <c r="X224" s="54">
        <f t="shared" si="143"/>
        <v>0</v>
      </c>
      <c r="Y224" s="54">
        <f t="shared" si="144"/>
        <v>0</v>
      </c>
      <c r="Z224" s="54">
        <f t="shared" si="145"/>
        <v>0</v>
      </c>
      <c r="AA224" s="70">
        <f t="shared" si="146"/>
        <v>0</v>
      </c>
      <c r="AB224" s="74"/>
    </row>
    <row r="225" spans="1:28">
      <c r="A225" s="44"/>
      <c r="B225" s="55"/>
      <c r="C225" s="46">
        <v>10</v>
      </c>
      <c r="D225" s="46"/>
      <c r="E225" s="47">
        <v>2</v>
      </c>
      <c r="F225" s="48"/>
      <c r="G225" s="49">
        <v>3</v>
      </c>
      <c r="H225" s="49">
        <f t="shared" si="149"/>
        <v>6</v>
      </c>
      <c r="I225" s="49"/>
      <c r="J225" s="49">
        <v>12</v>
      </c>
      <c r="K225" s="94">
        <v>5.17</v>
      </c>
      <c r="L225" s="50"/>
      <c r="M225" s="50"/>
      <c r="N225" s="48" t="s">
        <v>72</v>
      </c>
      <c r="O225" s="51">
        <f t="shared" si="134"/>
        <v>5.17</v>
      </c>
      <c r="P225" s="93">
        <f t="shared" si="135"/>
        <v>5.17</v>
      </c>
      <c r="Q225" s="53">
        <f t="shared" si="136"/>
        <v>0</v>
      </c>
      <c r="R225" s="53">
        <f t="shared" si="137"/>
        <v>0</v>
      </c>
      <c r="S225" s="53">
        <f t="shared" si="138"/>
        <v>0</v>
      </c>
      <c r="T225" s="54">
        <f t="shared" si="139"/>
        <v>0</v>
      </c>
      <c r="U225" s="54">
        <f t="shared" si="140"/>
        <v>0</v>
      </c>
      <c r="V225" s="54">
        <f t="shared" si="141"/>
        <v>0</v>
      </c>
      <c r="W225" s="54">
        <f t="shared" si="142"/>
        <v>31.02</v>
      </c>
      <c r="X225" s="54">
        <f t="shared" si="143"/>
        <v>0</v>
      </c>
      <c r="Y225" s="54">
        <f t="shared" si="144"/>
        <v>0</v>
      </c>
      <c r="Z225" s="54">
        <f t="shared" si="145"/>
        <v>0</v>
      </c>
      <c r="AA225" s="70">
        <f t="shared" si="146"/>
        <v>0</v>
      </c>
      <c r="AB225" s="74"/>
    </row>
    <row r="226" spans="1:28">
      <c r="A226" s="44"/>
      <c r="B226" s="72"/>
      <c r="C226" s="46">
        <v>11</v>
      </c>
      <c r="D226" s="46"/>
      <c r="E226" s="47">
        <v>2</v>
      </c>
      <c r="F226" s="48"/>
      <c r="G226" s="49">
        <v>3</v>
      </c>
      <c r="H226" s="49">
        <f t="shared" si="149"/>
        <v>6</v>
      </c>
      <c r="I226" s="49"/>
      <c r="J226" s="49">
        <v>12</v>
      </c>
      <c r="K226" s="94">
        <v>2.29</v>
      </c>
      <c r="L226" s="50"/>
      <c r="M226" s="50"/>
      <c r="N226" s="48" t="s">
        <v>72</v>
      </c>
      <c r="O226" s="51">
        <f t="shared" si="134"/>
        <v>2.29</v>
      </c>
      <c r="P226" s="93">
        <f t="shared" si="135"/>
        <v>2.29</v>
      </c>
      <c r="Q226" s="53">
        <f t="shared" si="136"/>
        <v>0</v>
      </c>
      <c r="R226" s="53">
        <f t="shared" si="137"/>
        <v>0</v>
      </c>
      <c r="S226" s="53">
        <f t="shared" si="138"/>
        <v>0</v>
      </c>
      <c r="T226" s="54">
        <f t="shared" si="139"/>
        <v>0</v>
      </c>
      <c r="U226" s="54">
        <f t="shared" si="140"/>
        <v>0</v>
      </c>
      <c r="V226" s="54">
        <f t="shared" si="141"/>
        <v>0</v>
      </c>
      <c r="W226" s="54">
        <f t="shared" si="142"/>
        <v>13.74</v>
      </c>
      <c r="X226" s="54">
        <f t="shared" si="143"/>
        <v>0</v>
      </c>
      <c r="Y226" s="54">
        <f t="shared" si="144"/>
        <v>0</v>
      </c>
      <c r="Z226" s="54">
        <f t="shared" si="145"/>
        <v>0</v>
      </c>
      <c r="AA226" s="70">
        <f t="shared" si="146"/>
        <v>0</v>
      </c>
      <c r="AB226" s="74"/>
    </row>
    <row r="227" spans="1:28">
      <c r="A227" s="44"/>
      <c r="B227" s="55"/>
      <c r="C227" s="46">
        <v>12</v>
      </c>
      <c r="D227" s="46"/>
      <c r="E227" s="47">
        <v>2</v>
      </c>
      <c r="F227" s="48"/>
      <c r="G227" s="49">
        <v>3</v>
      </c>
      <c r="H227" s="49">
        <f t="shared" si="149"/>
        <v>6</v>
      </c>
      <c r="I227" s="49"/>
      <c r="J227" s="49">
        <v>8</v>
      </c>
      <c r="K227" s="94">
        <v>4.5</v>
      </c>
      <c r="L227" s="50"/>
      <c r="M227" s="50"/>
      <c r="N227" s="48" t="s">
        <v>72</v>
      </c>
      <c r="O227" s="51">
        <f t="shared" si="134"/>
        <v>4.5</v>
      </c>
      <c r="P227" s="93">
        <f t="shared" si="135"/>
        <v>4.5</v>
      </c>
      <c r="Q227" s="53">
        <f t="shared" si="136"/>
        <v>0</v>
      </c>
      <c r="R227" s="53">
        <f t="shared" si="137"/>
        <v>0</v>
      </c>
      <c r="S227" s="53">
        <f t="shared" si="138"/>
        <v>0</v>
      </c>
      <c r="T227" s="54">
        <f t="shared" si="139"/>
        <v>0</v>
      </c>
      <c r="U227" s="54">
        <f t="shared" si="140"/>
        <v>27</v>
      </c>
      <c r="V227" s="54">
        <f t="shared" si="141"/>
        <v>0</v>
      </c>
      <c r="W227" s="54">
        <f t="shared" si="142"/>
        <v>0</v>
      </c>
      <c r="X227" s="54">
        <f t="shared" si="143"/>
        <v>0</v>
      </c>
      <c r="Y227" s="54">
        <f t="shared" si="144"/>
        <v>0</v>
      </c>
      <c r="Z227" s="54">
        <f t="shared" si="145"/>
        <v>0</v>
      </c>
      <c r="AA227" s="70">
        <f t="shared" si="146"/>
        <v>0</v>
      </c>
      <c r="AB227" s="74"/>
    </row>
    <row r="228" spans="1:28">
      <c r="A228" s="44"/>
      <c r="B228" s="55"/>
      <c r="C228" s="46">
        <v>13</v>
      </c>
      <c r="D228" s="46"/>
      <c r="E228" s="47">
        <v>2</v>
      </c>
      <c r="F228" s="48"/>
      <c r="G228" s="49">
        <v>49</v>
      </c>
      <c r="H228" s="49">
        <f t="shared" si="149"/>
        <v>98</v>
      </c>
      <c r="I228" s="49"/>
      <c r="J228" s="49">
        <v>6</v>
      </c>
      <c r="K228" s="94">
        <v>1.27</v>
      </c>
      <c r="L228" s="50"/>
      <c r="M228" s="50"/>
      <c r="N228" s="48" t="s">
        <v>72</v>
      </c>
      <c r="O228" s="51">
        <f t="shared" si="134"/>
        <v>1.27</v>
      </c>
      <c r="P228" s="93">
        <f t="shared" si="135"/>
        <v>1.27</v>
      </c>
      <c r="Q228" s="53">
        <f t="shared" si="136"/>
        <v>0</v>
      </c>
      <c r="R228" s="53">
        <f t="shared" si="137"/>
        <v>0</v>
      </c>
      <c r="S228" s="53">
        <f t="shared" si="138"/>
        <v>0</v>
      </c>
      <c r="T228" s="54">
        <f t="shared" si="139"/>
        <v>124.46000000000001</v>
      </c>
      <c r="U228" s="54">
        <f t="shared" si="140"/>
        <v>0</v>
      </c>
      <c r="V228" s="54">
        <f t="shared" si="141"/>
        <v>0</v>
      </c>
      <c r="W228" s="54">
        <f t="shared" si="142"/>
        <v>0</v>
      </c>
      <c r="X228" s="54">
        <f t="shared" si="143"/>
        <v>0</v>
      </c>
      <c r="Y228" s="54">
        <f t="shared" si="144"/>
        <v>0</v>
      </c>
      <c r="Z228" s="54">
        <f t="shared" si="145"/>
        <v>0</v>
      </c>
      <c r="AA228" s="70">
        <f t="shared" si="146"/>
        <v>0</v>
      </c>
      <c r="AB228" s="74"/>
    </row>
    <row r="229" spans="1:28" ht="15.75">
      <c r="A229" s="140" t="s">
        <v>112</v>
      </c>
      <c r="B229" s="141" t="s">
        <v>97</v>
      </c>
      <c r="C229" s="141"/>
      <c r="D229" s="142"/>
      <c r="E229" s="47"/>
      <c r="F229" s="48"/>
      <c r="G229" s="49"/>
      <c r="H229" s="49"/>
      <c r="I229" s="49"/>
      <c r="J229" s="49"/>
      <c r="K229" s="94"/>
      <c r="L229" s="50"/>
      <c r="M229" s="50"/>
      <c r="N229" s="48"/>
      <c r="O229" s="51">
        <f t="shared" si="134"/>
        <v>0</v>
      </c>
      <c r="P229" s="93">
        <f t="shared" si="135"/>
        <v>0</v>
      </c>
      <c r="Q229" s="53">
        <f t="shared" si="136"/>
        <v>0</v>
      </c>
      <c r="R229" s="53">
        <f t="shared" si="137"/>
        <v>0</v>
      </c>
      <c r="S229" s="53">
        <f t="shared" si="138"/>
        <v>0</v>
      </c>
      <c r="T229" s="54">
        <f t="shared" si="139"/>
        <v>0</v>
      </c>
      <c r="U229" s="54">
        <f t="shared" si="140"/>
        <v>0</v>
      </c>
      <c r="V229" s="54">
        <f t="shared" si="141"/>
        <v>0</v>
      </c>
      <c r="W229" s="54">
        <f t="shared" si="142"/>
        <v>0</v>
      </c>
      <c r="X229" s="54">
        <f t="shared" si="143"/>
        <v>0</v>
      </c>
      <c r="Y229" s="54">
        <f t="shared" si="144"/>
        <v>0</v>
      </c>
      <c r="Z229" s="54">
        <f t="shared" si="145"/>
        <v>0</v>
      </c>
      <c r="AA229" s="54">
        <f t="shared" si="146"/>
        <v>0</v>
      </c>
    </row>
    <row r="230" spans="1:28">
      <c r="A230" s="44"/>
      <c r="B230" s="72"/>
      <c r="C230" s="46">
        <v>1</v>
      </c>
      <c r="D230" s="46"/>
      <c r="E230" s="47">
        <v>4</v>
      </c>
      <c r="F230" s="48"/>
      <c r="G230" s="49">
        <v>6</v>
      </c>
      <c r="H230" s="49">
        <f>PRODUCT(E230,G230)</f>
        <v>24</v>
      </c>
      <c r="I230" s="49"/>
      <c r="J230" s="49">
        <v>12</v>
      </c>
      <c r="K230" s="94">
        <v>5.32</v>
      </c>
      <c r="L230" s="50"/>
      <c r="M230" s="50"/>
      <c r="N230" s="48" t="s">
        <v>72</v>
      </c>
      <c r="O230" s="51">
        <f t="shared" si="134"/>
        <v>5.32</v>
      </c>
      <c r="P230" s="93">
        <f t="shared" si="135"/>
        <v>5.32</v>
      </c>
      <c r="Q230" s="53">
        <f t="shared" si="136"/>
        <v>0</v>
      </c>
      <c r="R230" s="53">
        <f t="shared" si="137"/>
        <v>0</v>
      </c>
      <c r="S230" s="53">
        <f t="shared" si="138"/>
        <v>0</v>
      </c>
      <c r="T230" s="54">
        <f t="shared" si="139"/>
        <v>0</v>
      </c>
      <c r="U230" s="54">
        <f t="shared" si="140"/>
        <v>0</v>
      </c>
      <c r="V230" s="54">
        <f t="shared" si="141"/>
        <v>0</v>
      </c>
      <c r="W230" s="54">
        <f t="shared" si="142"/>
        <v>127.68</v>
      </c>
      <c r="X230" s="54">
        <f t="shared" si="143"/>
        <v>0</v>
      </c>
      <c r="Y230" s="54">
        <f t="shared" si="144"/>
        <v>0</v>
      </c>
      <c r="Z230" s="54">
        <f t="shared" si="145"/>
        <v>0</v>
      </c>
      <c r="AA230" s="70">
        <f t="shared" si="146"/>
        <v>0</v>
      </c>
      <c r="AB230" s="74"/>
    </row>
    <row r="231" spans="1:28">
      <c r="A231" s="44"/>
      <c r="B231" s="55"/>
      <c r="C231" s="46">
        <v>2</v>
      </c>
      <c r="D231" s="46"/>
      <c r="E231" s="47">
        <v>4</v>
      </c>
      <c r="F231" s="48"/>
      <c r="G231" s="49">
        <v>3</v>
      </c>
      <c r="H231" s="49">
        <f>PRODUCT(E231,G231)</f>
        <v>12</v>
      </c>
      <c r="I231" s="49"/>
      <c r="J231" s="49">
        <v>12</v>
      </c>
      <c r="K231" s="94">
        <v>4.7300000000000004</v>
      </c>
      <c r="L231" s="50"/>
      <c r="M231" s="50"/>
      <c r="N231" s="48" t="s">
        <v>72</v>
      </c>
      <c r="O231" s="51">
        <f t="shared" si="134"/>
        <v>4.7300000000000004</v>
      </c>
      <c r="P231" s="93">
        <f t="shared" si="135"/>
        <v>4.7300000000000004</v>
      </c>
      <c r="Q231" s="53">
        <f t="shared" si="136"/>
        <v>0</v>
      </c>
      <c r="R231" s="53">
        <f t="shared" si="137"/>
        <v>0</v>
      </c>
      <c r="S231" s="53">
        <f t="shared" si="138"/>
        <v>0</v>
      </c>
      <c r="T231" s="54">
        <f t="shared" si="139"/>
        <v>0</v>
      </c>
      <c r="U231" s="54">
        <f t="shared" si="140"/>
        <v>0</v>
      </c>
      <c r="V231" s="54">
        <f t="shared" si="141"/>
        <v>0</v>
      </c>
      <c r="W231" s="54">
        <f t="shared" si="142"/>
        <v>56.760000000000005</v>
      </c>
      <c r="X231" s="54">
        <f t="shared" si="143"/>
        <v>0</v>
      </c>
      <c r="Y231" s="54">
        <f t="shared" si="144"/>
        <v>0</v>
      </c>
      <c r="Z231" s="54">
        <f t="shared" si="145"/>
        <v>0</v>
      </c>
      <c r="AA231" s="70">
        <f t="shared" si="146"/>
        <v>0</v>
      </c>
      <c r="AB231" s="74"/>
    </row>
    <row r="232" spans="1:28">
      <c r="A232" s="44"/>
      <c r="B232" s="72"/>
      <c r="C232" s="46">
        <v>3</v>
      </c>
      <c r="D232" s="46"/>
      <c r="E232" s="47">
        <v>4</v>
      </c>
      <c r="F232" s="48"/>
      <c r="G232" s="49">
        <v>35</v>
      </c>
      <c r="H232" s="49">
        <f>PRODUCT(E232,G232)</f>
        <v>140</v>
      </c>
      <c r="I232" s="49"/>
      <c r="J232" s="49">
        <v>6</v>
      </c>
      <c r="K232" s="94">
        <v>0.48</v>
      </c>
      <c r="L232" s="50"/>
      <c r="M232" s="50"/>
      <c r="N232" s="48" t="s">
        <v>72</v>
      </c>
      <c r="O232" s="51">
        <f t="shared" si="134"/>
        <v>0.48</v>
      </c>
      <c r="P232" s="93">
        <f t="shared" si="135"/>
        <v>0.48</v>
      </c>
      <c r="Q232" s="53">
        <f t="shared" si="136"/>
        <v>0</v>
      </c>
      <c r="R232" s="53">
        <f t="shared" si="137"/>
        <v>0</v>
      </c>
      <c r="S232" s="53">
        <f t="shared" si="138"/>
        <v>0</v>
      </c>
      <c r="T232" s="54">
        <f t="shared" si="139"/>
        <v>67.2</v>
      </c>
      <c r="U232" s="54">
        <f t="shared" si="140"/>
        <v>0</v>
      </c>
      <c r="V232" s="54">
        <f t="shared" si="141"/>
        <v>0</v>
      </c>
      <c r="W232" s="54">
        <f t="shared" si="142"/>
        <v>0</v>
      </c>
      <c r="X232" s="54">
        <f t="shared" si="143"/>
        <v>0</v>
      </c>
      <c r="Y232" s="54">
        <f t="shared" si="144"/>
        <v>0</v>
      </c>
      <c r="Z232" s="54">
        <f t="shared" si="145"/>
        <v>0</v>
      </c>
      <c r="AA232" s="70">
        <f t="shared" si="146"/>
        <v>0</v>
      </c>
      <c r="AB232" s="74"/>
    </row>
    <row r="233" spans="1:28">
      <c r="A233" s="44"/>
      <c r="B233" s="55"/>
      <c r="C233" s="46">
        <v>4</v>
      </c>
      <c r="D233" s="46"/>
      <c r="E233" s="47">
        <v>4</v>
      </c>
      <c r="F233" s="48"/>
      <c r="G233" s="49">
        <v>35</v>
      </c>
      <c r="H233" s="49">
        <f>PRODUCT(E233,G233)</f>
        <v>140</v>
      </c>
      <c r="I233" s="49"/>
      <c r="J233" s="49">
        <v>6</v>
      </c>
      <c r="K233" s="94">
        <v>1.1000000000000001</v>
      </c>
      <c r="L233" s="50"/>
      <c r="M233" s="50"/>
      <c r="N233" s="48" t="s">
        <v>72</v>
      </c>
      <c r="O233" s="51">
        <f t="shared" si="134"/>
        <v>1.1000000000000001</v>
      </c>
      <c r="P233" s="93">
        <f t="shared" si="135"/>
        <v>1.1000000000000001</v>
      </c>
      <c r="Q233" s="53">
        <f t="shared" si="136"/>
        <v>0</v>
      </c>
      <c r="R233" s="53">
        <f t="shared" si="137"/>
        <v>0</v>
      </c>
      <c r="S233" s="53">
        <f t="shared" si="138"/>
        <v>0</v>
      </c>
      <c r="T233" s="54">
        <f t="shared" si="139"/>
        <v>154</v>
      </c>
      <c r="U233" s="54">
        <f t="shared" si="140"/>
        <v>0</v>
      </c>
      <c r="V233" s="54">
        <f t="shared" si="141"/>
        <v>0</v>
      </c>
      <c r="W233" s="54">
        <f t="shared" si="142"/>
        <v>0</v>
      </c>
      <c r="X233" s="54">
        <f t="shared" si="143"/>
        <v>0</v>
      </c>
      <c r="Y233" s="54">
        <f t="shared" si="144"/>
        <v>0</v>
      </c>
      <c r="Z233" s="54">
        <f t="shared" si="145"/>
        <v>0</v>
      </c>
      <c r="AA233" s="70">
        <f t="shared" si="146"/>
        <v>0</v>
      </c>
      <c r="AB233" s="74"/>
    </row>
    <row r="234" spans="1:28" ht="15.75">
      <c r="A234" s="140" t="s">
        <v>113</v>
      </c>
      <c r="B234" s="141" t="s">
        <v>97</v>
      </c>
      <c r="C234" s="141"/>
      <c r="D234" s="142"/>
      <c r="E234" s="47"/>
      <c r="F234" s="48"/>
      <c r="G234" s="49"/>
      <c r="H234" s="49"/>
      <c r="I234" s="49"/>
      <c r="J234" s="49"/>
      <c r="K234" s="94"/>
      <c r="L234" s="50"/>
      <c r="M234" s="50"/>
      <c r="N234" s="48"/>
      <c r="O234" s="51">
        <f t="shared" si="134"/>
        <v>0</v>
      </c>
      <c r="P234" s="93">
        <f t="shared" si="135"/>
        <v>0</v>
      </c>
      <c r="Q234" s="53">
        <f t="shared" si="136"/>
        <v>0</v>
      </c>
      <c r="R234" s="53">
        <f t="shared" si="137"/>
        <v>0</v>
      </c>
      <c r="S234" s="53">
        <f t="shared" si="138"/>
        <v>0</v>
      </c>
      <c r="T234" s="54">
        <f t="shared" si="139"/>
        <v>0</v>
      </c>
      <c r="U234" s="54">
        <f t="shared" si="140"/>
        <v>0</v>
      </c>
      <c r="V234" s="54">
        <f t="shared" si="141"/>
        <v>0</v>
      </c>
      <c r="W234" s="54">
        <f t="shared" si="142"/>
        <v>0</v>
      </c>
      <c r="X234" s="54">
        <f t="shared" si="143"/>
        <v>0</v>
      </c>
      <c r="Y234" s="54">
        <f t="shared" si="144"/>
        <v>0</v>
      </c>
      <c r="Z234" s="54">
        <f t="shared" si="145"/>
        <v>0</v>
      </c>
      <c r="AA234" s="54">
        <f t="shared" si="146"/>
        <v>0</v>
      </c>
    </row>
    <row r="235" spans="1:28">
      <c r="A235" s="44"/>
      <c r="B235" s="72"/>
      <c r="C235" s="46">
        <v>1</v>
      </c>
      <c r="D235" s="46"/>
      <c r="E235" s="47">
        <v>2</v>
      </c>
      <c r="F235" s="48"/>
      <c r="G235" s="49">
        <v>3</v>
      </c>
      <c r="H235" s="49">
        <f t="shared" ref="H235:H241" si="150">PRODUCT(E235,G235)</f>
        <v>6</v>
      </c>
      <c r="I235" s="49"/>
      <c r="J235" s="49">
        <v>12</v>
      </c>
      <c r="K235" s="94">
        <v>3.27</v>
      </c>
      <c r="L235" s="50"/>
      <c r="M235" s="50"/>
      <c r="N235" s="48" t="s">
        <v>72</v>
      </c>
      <c r="O235" s="51">
        <f t="shared" si="134"/>
        <v>3.27</v>
      </c>
      <c r="P235" s="93">
        <f t="shared" si="135"/>
        <v>3.27</v>
      </c>
      <c r="Q235" s="53">
        <f t="shared" si="136"/>
        <v>0</v>
      </c>
      <c r="R235" s="53">
        <f t="shared" si="137"/>
        <v>0</v>
      </c>
      <c r="S235" s="53">
        <f t="shared" si="138"/>
        <v>0</v>
      </c>
      <c r="T235" s="54">
        <f t="shared" si="139"/>
        <v>0</v>
      </c>
      <c r="U235" s="54">
        <f t="shared" si="140"/>
        <v>0</v>
      </c>
      <c r="V235" s="54">
        <f t="shared" si="141"/>
        <v>0</v>
      </c>
      <c r="W235" s="54">
        <f t="shared" si="142"/>
        <v>19.62</v>
      </c>
      <c r="X235" s="54">
        <f t="shared" si="143"/>
        <v>0</v>
      </c>
      <c r="Y235" s="54">
        <f t="shared" si="144"/>
        <v>0</v>
      </c>
      <c r="Z235" s="54">
        <f t="shared" si="145"/>
        <v>0</v>
      </c>
      <c r="AA235" s="70">
        <f t="shared" si="146"/>
        <v>0</v>
      </c>
      <c r="AB235" s="74"/>
    </row>
    <row r="236" spans="1:28">
      <c r="A236" s="44"/>
      <c r="B236" s="55"/>
      <c r="C236" s="46">
        <v>2</v>
      </c>
      <c r="D236" s="46"/>
      <c r="E236" s="47">
        <v>2</v>
      </c>
      <c r="F236" s="48"/>
      <c r="G236" s="49">
        <v>3</v>
      </c>
      <c r="H236" s="49">
        <f t="shared" si="150"/>
        <v>6</v>
      </c>
      <c r="I236" s="49"/>
      <c r="J236" s="49">
        <v>16</v>
      </c>
      <c r="K236" s="94">
        <v>5.31</v>
      </c>
      <c r="L236" s="50"/>
      <c r="M236" s="50"/>
      <c r="N236" s="48" t="s">
        <v>72</v>
      </c>
      <c r="O236" s="51">
        <f t="shared" si="134"/>
        <v>5.31</v>
      </c>
      <c r="P236" s="93">
        <f t="shared" si="135"/>
        <v>5.31</v>
      </c>
      <c r="Q236" s="53">
        <f t="shared" si="136"/>
        <v>0</v>
      </c>
      <c r="R236" s="53">
        <f t="shared" si="137"/>
        <v>0</v>
      </c>
      <c r="S236" s="53">
        <f t="shared" si="138"/>
        <v>0</v>
      </c>
      <c r="T236" s="54">
        <f t="shared" si="139"/>
        <v>0</v>
      </c>
      <c r="U236" s="54">
        <f t="shared" si="140"/>
        <v>0</v>
      </c>
      <c r="V236" s="54">
        <f t="shared" si="141"/>
        <v>0</v>
      </c>
      <c r="W236" s="54">
        <f t="shared" si="142"/>
        <v>0</v>
      </c>
      <c r="X236" s="54">
        <f t="shared" si="143"/>
        <v>0</v>
      </c>
      <c r="Y236" s="54">
        <f t="shared" si="144"/>
        <v>31.86</v>
      </c>
      <c r="Z236" s="54">
        <f t="shared" si="145"/>
        <v>0</v>
      </c>
      <c r="AA236" s="70">
        <f t="shared" si="146"/>
        <v>0</v>
      </c>
      <c r="AB236" s="74"/>
    </row>
    <row r="237" spans="1:28">
      <c r="A237" s="44"/>
      <c r="B237" s="72"/>
      <c r="C237" s="46">
        <v>3</v>
      </c>
      <c r="D237" s="46"/>
      <c r="E237" s="47">
        <v>2</v>
      </c>
      <c r="F237" s="48"/>
      <c r="G237" s="49">
        <v>48</v>
      </c>
      <c r="H237" s="49">
        <f t="shared" si="150"/>
        <v>96</v>
      </c>
      <c r="I237" s="49"/>
      <c r="J237" s="49">
        <v>6</v>
      </c>
      <c r="K237" s="94">
        <v>0.5</v>
      </c>
      <c r="L237" s="50"/>
      <c r="M237" s="50"/>
      <c r="N237" s="48" t="s">
        <v>72</v>
      </c>
      <c r="O237" s="51">
        <f t="shared" si="134"/>
        <v>0.5</v>
      </c>
      <c r="P237" s="93">
        <f t="shared" si="135"/>
        <v>0.5</v>
      </c>
      <c r="Q237" s="53">
        <f t="shared" si="136"/>
        <v>0</v>
      </c>
      <c r="R237" s="53">
        <f t="shared" si="137"/>
        <v>0</v>
      </c>
      <c r="S237" s="53">
        <f t="shared" si="138"/>
        <v>0</v>
      </c>
      <c r="T237" s="54">
        <f t="shared" si="139"/>
        <v>48</v>
      </c>
      <c r="U237" s="54">
        <f t="shared" si="140"/>
        <v>0</v>
      </c>
      <c r="V237" s="54">
        <f t="shared" si="141"/>
        <v>0</v>
      </c>
      <c r="W237" s="54">
        <f t="shared" si="142"/>
        <v>0</v>
      </c>
      <c r="X237" s="54">
        <f t="shared" si="143"/>
        <v>0</v>
      </c>
      <c r="Y237" s="54">
        <f t="shared" si="144"/>
        <v>0</v>
      </c>
      <c r="Z237" s="54">
        <f t="shared" si="145"/>
        <v>0</v>
      </c>
      <c r="AA237" s="70">
        <f t="shared" si="146"/>
        <v>0</v>
      </c>
      <c r="AB237" s="74"/>
    </row>
    <row r="238" spans="1:28">
      <c r="A238" s="44"/>
      <c r="B238" s="55"/>
      <c r="C238" s="46">
        <v>4</v>
      </c>
      <c r="D238" s="46"/>
      <c r="E238" s="47">
        <v>2</v>
      </c>
      <c r="F238" s="48"/>
      <c r="G238" s="49">
        <v>3</v>
      </c>
      <c r="H238" s="49">
        <f t="shared" si="150"/>
        <v>6</v>
      </c>
      <c r="I238" s="49"/>
      <c r="J238" s="49">
        <v>12</v>
      </c>
      <c r="K238" s="94">
        <v>5.08</v>
      </c>
      <c r="L238" s="50"/>
      <c r="M238" s="50"/>
      <c r="N238" s="48" t="s">
        <v>72</v>
      </c>
      <c r="O238" s="51">
        <f t="shared" si="134"/>
        <v>5.08</v>
      </c>
      <c r="P238" s="93">
        <f t="shared" si="135"/>
        <v>5.08</v>
      </c>
      <c r="Q238" s="53">
        <f t="shared" si="136"/>
        <v>0</v>
      </c>
      <c r="R238" s="53">
        <f t="shared" si="137"/>
        <v>0</v>
      </c>
      <c r="S238" s="53">
        <f t="shared" si="138"/>
        <v>0</v>
      </c>
      <c r="T238" s="54">
        <f t="shared" si="139"/>
        <v>0</v>
      </c>
      <c r="U238" s="54">
        <f t="shared" si="140"/>
        <v>0</v>
      </c>
      <c r="V238" s="54">
        <f t="shared" si="141"/>
        <v>0</v>
      </c>
      <c r="W238" s="54">
        <f t="shared" si="142"/>
        <v>30.48</v>
      </c>
      <c r="X238" s="54">
        <f t="shared" si="143"/>
        <v>0</v>
      </c>
      <c r="Y238" s="54">
        <f t="shared" si="144"/>
        <v>0</v>
      </c>
      <c r="Z238" s="54">
        <f t="shared" si="145"/>
        <v>0</v>
      </c>
      <c r="AA238" s="70">
        <f t="shared" si="146"/>
        <v>0</v>
      </c>
      <c r="AB238" s="74"/>
    </row>
    <row r="239" spans="1:28">
      <c r="A239" s="44"/>
      <c r="B239" s="55"/>
      <c r="C239" s="46">
        <v>5</v>
      </c>
      <c r="D239" s="46"/>
      <c r="E239" s="47">
        <v>2</v>
      </c>
      <c r="F239" s="48"/>
      <c r="G239" s="49">
        <v>3</v>
      </c>
      <c r="H239" s="49">
        <f t="shared" si="150"/>
        <v>6</v>
      </c>
      <c r="I239" s="49"/>
      <c r="J239" s="49">
        <v>12</v>
      </c>
      <c r="K239" s="94">
        <v>2.35</v>
      </c>
      <c r="L239" s="50"/>
      <c r="M239" s="50"/>
      <c r="N239" s="48" t="s">
        <v>72</v>
      </c>
      <c r="O239" s="51">
        <f t="shared" si="134"/>
        <v>2.35</v>
      </c>
      <c r="P239" s="93">
        <f t="shared" si="135"/>
        <v>2.35</v>
      </c>
      <c r="Q239" s="53">
        <f t="shared" si="136"/>
        <v>0</v>
      </c>
      <c r="R239" s="53">
        <f t="shared" si="137"/>
        <v>0</v>
      </c>
      <c r="S239" s="53">
        <f t="shared" si="138"/>
        <v>0</v>
      </c>
      <c r="T239" s="54">
        <f t="shared" si="139"/>
        <v>0</v>
      </c>
      <c r="U239" s="54">
        <f t="shared" si="140"/>
        <v>0</v>
      </c>
      <c r="V239" s="54">
        <f t="shared" si="141"/>
        <v>0</v>
      </c>
      <c r="W239" s="54">
        <f t="shared" si="142"/>
        <v>14.100000000000001</v>
      </c>
      <c r="X239" s="54">
        <f t="shared" si="143"/>
        <v>0</v>
      </c>
      <c r="Y239" s="54">
        <f t="shared" si="144"/>
        <v>0</v>
      </c>
      <c r="Z239" s="54">
        <f t="shared" si="145"/>
        <v>0</v>
      </c>
      <c r="AA239" s="70">
        <f t="shared" si="146"/>
        <v>0</v>
      </c>
      <c r="AB239" s="74"/>
    </row>
    <row r="240" spans="1:28">
      <c r="A240" s="44"/>
      <c r="B240" s="72"/>
      <c r="C240" s="46">
        <v>6</v>
      </c>
      <c r="D240" s="46"/>
      <c r="E240" s="47">
        <v>2</v>
      </c>
      <c r="F240" s="48"/>
      <c r="G240" s="49">
        <v>3</v>
      </c>
      <c r="H240" s="49">
        <f t="shared" si="150"/>
        <v>6</v>
      </c>
      <c r="I240" s="49"/>
      <c r="J240" s="49">
        <v>8</v>
      </c>
      <c r="K240" s="94">
        <v>4.3499999999999996</v>
      </c>
      <c r="L240" s="50"/>
      <c r="M240" s="50"/>
      <c r="N240" s="48" t="s">
        <v>72</v>
      </c>
      <c r="O240" s="51">
        <f t="shared" si="134"/>
        <v>4.3499999999999996</v>
      </c>
      <c r="P240" s="93">
        <f t="shared" si="135"/>
        <v>4.3499999999999996</v>
      </c>
      <c r="Q240" s="53">
        <f t="shared" si="136"/>
        <v>0</v>
      </c>
      <c r="R240" s="53">
        <f t="shared" si="137"/>
        <v>0</v>
      </c>
      <c r="S240" s="53">
        <f t="shared" si="138"/>
        <v>0</v>
      </c>
      <c r="T240" s="54">
        <f t="shared" si="139"/>
        <v>0</v>
      </c>
      <c r="U240" s="54">
        <f t="shared" si="140"/>
        <v>26.099999999999998</v>
      </c>
      <c r="V240" s="54">
        <f t="shared" si="141"/>
        <v>0</v>
      </c>
      <c r="W240" s="54">
        <f t="shared" si="142"/>
        <v>0</v>
      </c>
      <c r="X240" s="54">
        <f t="shared" si="143"/>
        <v>0</v>
      </c>
      <c r="Y240" s="54">
        <f t="shared" si="144"/>
        <v>0</v>
      </c>
      <c r="Z240" s="54">
        <f t="shared" si="145"/>
        <v>0</v>
      </c>
      <c r="AA240" s="70">
        <f t="shared" si="146"/>
        <v>0</v>
      </c>
      <c r="AB240" s="74"/>
    </row>
    <row r="241" spans="1:28">
      <c r="A241" s="44"/>
      <c r="B241" s="55"/>
      <c r="C241" s="46">
        <v>7</v>
      </c>
      <c r="D241" s="46"/>
      <c r="E241" s="47">
        <v>2</v>
      </c>
      <c r="F241" s="48"/>
      <c r="G241" s="49">
        <v>48</v>
      </c>
      <c r="H241" s="49">
        <f t="shared" si="150"/>
        <v>96</v>
      </c>
      <c r="I241" s="49"/>
      <c r="J241" s="49">
        <v>6</v>
      </c>
      <c r="K241" s="94">
        <v>1.17</v>
      </c>
      <c r="L241" s="50"/>
      <c r="M241" s="50"/>
      <c r="N241" s="48" t="s">
        <v>72</v>
      </c>
      <c r="O241" s="51">
        <f t="shared" si="134"/>
        <v>1.17</v>
      </c>
      <c r="P241" s="93">
        <f t="shared" si="135"/>
        <v>1.17</v>
      </c>
      <c r="Q241" s="53">
        <f t="shared" si="136"/>
        <v>0</v>
      </c>
      <c r="R241" s="53">
        <f t="shared" si="137"/>
        <v>0</v>
      </c>
      <c r="S241" s="53">
        <f t="shared" si="138"/>
        <v>0</v>
      </c>
      <c r="T241" s="54">
        <f t="shared" si="139"/>
        <v>112.32</v>
      </c>
      <c r="U241" s="54">
        <f t="shared" si="140"/>
        <v>0</v>
      </c>
      <c r="V241" s="54">
        <f t="shared" si="141"/>
        <v>0</v>
      </c>
      <c r="W241" s="54">
        <f t="shared" si="142"/>
        <v>0</v>
      </c>
      <c r="X241" s="54">
        <f t="shared" si="143"/>
        <v>0</v>
      </c>
      <c r="Y241" s="54">
        <f t="shared" si="144"/>
        <v>0</v>
      </c>
      <c r="Z241" s="54">
        <f t="shared" si="145"/>
        <v>0</v>
      </c>
      <c r="AA241" s="70">
        <f t="shared" si="146"/>
        <v>0</v>
      </c>
      <c r="AB241" s="74"/>
    </row>
    <row r="242" spans="1:28" ht="15.75">
      <c r="A242" s="140" t="s">
        <v>114</v>
      </c>
      <c r="B242" s="141" t="s">
        <v>97</v>
      </c>
      <c r="C242" s="141"/>
      <c r="D242" s="142"/>
      <c r="E242" s="47"/>
      <c r="F242" s="48"/>
      <c r="G242" s="49"/>
      <c r="H242" s="49"/>
      <c r="I242" s="49"/>
      <c r="J242" s="49"/>
      <c r="K242" s="94"/>
      <c r="L242" s="50"/>
      <c r="M242" s="50"/>
      <c r="N242" s="48"/>
      <c r="O242" s="51">
        <f t="shared" si="134"/>
        <v>0</v>
      </c>
      <c r="P242" s="93">
        <f t="shared" si="135"/>
        <v>0</v>
      </c>
      <c r="Q242" s="53">
        <f t="shared" si="136"/>
        <v>0</v>
      </c>
      <c r="R242" s="53">
        <f t="shared" si="137"/>
        <v>0</v>
      </c>
      <c r="S242" s="53">
        <f t="shared" si="138"/>
        <v>0</v>
      </c>
      <c r="T242" s="54">
        <f t="shared" si="139"/>
        <v>0</v>
      </c>
      <c r="U242" s="54">
        <f t="shared" si="140"/>
        <v>0</v>
      </c>
      <c r="V242" s="54">
        <f t="shared" si="141"/>
        <v>0</v>
      </c>
      <c r="W242" s="54">
        <f t="shared" si="142"/>
        <v>0</v>
      </c>
      <c r="X242" s="54">
        <f t="shared" si="143"/>
        <v>0</v>
      </c>
      <c r="Y242" s="54">
        <f t="shared" si="144"/>
        <v>0</v>
      </c>
      <c r="Z242" s="54">
        <f t="shared" si="145"/>
        <v>0</v>
      </c>
      <c r="AA242" s="54">
        <f t="shared" si="146"/>
        <v>0</v>
      </c>
    </row>
    <row r="243" spans="1:28">
      <c r="A243" s="44"/>
      <c r="B243" s="72"/>
      <c r="C243" s="46">
        <v>8</v>
      </c>
      <c r="D243" s="46"/>
      <c r="E243" s="47">
        <v>2</v>
      </c>
      <c r="F243" s="48"/>
      <c r="G243" s="49">
        <v>48</v>
      </c>
      <c r="H243" s="49">
        <f t="shared" ref="H243:H248" si="151">PRODUCT(E243,G243)</f>
        <v>96</v>
      </c>
      <c r="I243" s="49"/>
      <c r="J243" s="49">
        <v>6</v>
      </c>
      <c r="K243" s="94">
        <v>0.5</v>
      </c>
      <c r="L243" s="50"/>
      <c r="M243" s="50"/>
      <c r="N243" s="48" t="s">
        <v>72</v>
      </c>
      <c r="O243" s="51">
        <f t="shared" si="134"/>
        <v>0.5</v>
      </c>
      <c r="P243" s="93">
        <f t="shared" si="135"/>
        <v>0.5</v>
      </c>
      <c r="Q243" s="53">
        <f t="shared" si="136"/>
        <v>0</v>
      </c>
      <c r="R243" s="53">
        <f t="shared" si="137"/>
        <v>0</v>
      </c>
      <c r="S243" s="53">
        <f t="shared" si="138"/>
        <v>0</v>
      </c>
      <c r="T243" s="54">
        <f t="shared" si="139"/>
        <v>48</v>
      </c>
      <c r="U243" s="54">
        <f t="shared" si="140"/>
        <v>0</v>
      </c>
      <c r="V243" s="54">
        <f t="shared" si="141"/>
        <v>0</v>
      </c>
      <c r="W243" s="54">
        <f t="shared" si="142"/>
        <v>0</v>
      </c>
      <c r="X243" s="54">
        <f t="shared" si="143"/>
        <v>0</v>
      </c>
      <c r="Y243" s="54">
        <f t="shared" si="144"/>
        <v>0</v>
      </c>
      <c r="Z243" s="54">
        <f t="shared" si="145"/>
        <v>0</v>
      </c>
      <c r="AA243" s="70">
        <f t="shared" si="146"/>
        <v>0</v>
      </c>
      <c r="AB243" s="74"/>
    </row>
    <row r="244" spans="1:28">
      <c r="A244" s="44"/>
      <c r="B244" s="72"/>
      <c r="C244" s="46">
        <v>9</v>
      </c>
      <c r="D244" s="46"/>
      <c r="E244" s="47">
        <v>2</v>
      </c>
      <c r="F244" s="48"/>
      <c r="G244" s="49">
        <v>3</v>
      </c>
      <c r="H244" s="49">
        <f t="shared" si="151"/>
        <v>6</v>
      </c>
      <c r="I244" s="49"/>
      <c r="J244" s="49">
        <v>12</v>
      </c>
      <c r="K244" s="94">
        <v>3.27</v>
      </c>
      <c r="L244" s="50"/>
      <c r="M244" s="50"/>
      <c r="N244" s="48" t="s">
        <v>72</v>
      </c>
      <c r="O244" s="51">
        <f t="shared" si="134"/>
        <v>3.27</v>
      </c>
      <c r="P244" s="93">
        <f t="shared" si="135"/>
        <v>3.27</v>
      </c>
      <c r="Q244" s="53">
        <f t="shared" si="136"/>
        <v>0</v>
      </c>
      <c r="R244" s="53">
        <f t="shared" si="137"/>
        <v>0</v>
      </c>
      <c r="S244" s="53">
        <f t="shared" si="138"/>
        <v>0</v>
      </c>
      <c r="T244" s="54">
        <f t="shared" si="139"/>
        <v>0</v>
      </c>
      <c r="U244" s="54">
        <f t="shared" si="140"/>
        <v>0</v>
      </c>
      <c r="V244" s="54">
        <f t="shared" si="141"/>
        <v>0</v>
      </c>
      <c r="W244" s="54">
        <f t="shared" si="142"/>
        <v>19.62</v>
      </c>
      <c r="X244" s="54">
        <f t="shared" si="143"/>
        <v>0</v>
      </c>
      <c r="Y244" s="54">
        <f t="shared" si="144"/>
        <v>0</v>
      </c>
      <c r="Z244" s="54">
        <f t="shared" si="145"/>
        <v>0</v>
      </c>
      <c r="AA244" s="70">
        <f t="shared" si="146"/>
        <v>0</v>
      </c>
      <c r="AB244" s="74"/>
    </row>
    <row r="245" spans="1:28">
      <c r="A245" s="44"/>
      <c r="B245" s="55"/>
      <c r="C245" s="46">
        <v>10</v>
      </c>
      <c r="D245" s="46"/>
      <c r="E245" s="47">
        <v>2</v>
      </c>
      <c r="F245" s="48"/>
      <c r="G245" s="49">
        <v>3</v>
      </c>
      <c r="H245" s="49">
        <f t="shared" si="151"/>
        <v>6</v>
      </c>
      <c r="I245" s="49"/>
      <c r="J245" s="49">
        <v>12</v>
      </c>
      <c r="K245" s="94">
        <v>5.08</v>
      </c>
      <c r="L245" s="50"/>
      <c r="M245" s="50"/>
      <c r="N245" s="48" t="s">
        <v>72</v>
      </c>
      <c r="O245" s="51">
        <f t="shared" si="134"/>
        <v>5.08</v>
      </c>
      <c r="P245" s="93">
        <f t="shared" si="135"/>
        <v>5.08</v>
      </c>
      <c r="Q245" s="53">
        <f t="shared" si="136"/>
        <v>0</v>
      </c>
      <c r="R245" s="53">
        <f t="shared" si="137"/>
        <v>0</v>
      </c>
      <c r="S245" s="53">
        <f t="shared" si="138"/>
        <v>0</v>
      </c>
      <c r="T245" s="54">
        <f t="shared" si="139"/>
        <v>0</v>
      </c>
      <c r="U245" s="54">
        <f t="shared" si="140"/>
        <v>0</v>
      </c>
      <c r="V245" s="54">
        <f t="shared" si="141"/>
        <v>0</v>
      </c>
      <c r="W245" s="54">
        <f t="shared" si="142"/>
        <v>30.48</v>
      </c>
      <c r="X245" s="54">
        <f t="shared" si="143"/>
        <v>0</v>
      </c>
      <c r="Y245" s="54">
        <f t="shared" si="144"/>
        <v>0</v>
      </c>
      <c r="Z245" s="54">
        <f t="shared" si="145"/>
        <v>0</v>
      </c>
      <c r="AA245" s="70">
        <f t="shared" si="146"/>
        <v>0</v>
      </c>
      <c r="AB245" s="74"/>
    </row>
    <row r="246" spans="1:28">
      <c r="A246" s="44"/>
      <c r="B246" s="72"/>
      <c r="C246" s="46">
        <v>11</v>
      </c>
      <c r="D246" s="46"/>
      <c r="E246" s="47">
        <v>2</v>
      </c>
      <c r="F246" s="48"/>
      <c r="G246" s="49">
        <v>3</v>
      </c>
      <c r="H246" s="49">
        <f t="shared" si="151"/>
        <v>6</v>
      </c>
      <c r="I246" s="49"/>
      <c r="J246" s="49">
        <v>12</v>
      </c>
      <c r="K246" s="94">
        <v>2.35</v>
      </c>
      <c r="L246" s="50"/>
      <c r="M246" s="50"/>
      <c r="N246" s="48" t="s">
        <v>72</v>
      </c>
      <c r="O246" s="51">
        <f t="shared" si="134"/>
        <v>2.35</v>
      </c>
      <c r="P246" s="93">
        <f t="shared" si="135"/>
        <v>2.35</v>
      </c>
      <c r="Q246" s="53">
        <f t="shared" si="136"/>
        <v>0</v>
      </c>
      <c r="R246" s="53">
        <f t="shared" si="137"/>
        <v>0</v>
      </c>
      <c r="S246" s="53">
        <f t="shared" si="138"/>
        <v>0</v>
      </c>
      <c r="T246" s="54">
        <f t="shared" si="139"/>
        <v>0</v>
      </c>
      <c r="U246" s="54">
        <f t="shared" si="140"/>
        <v>0</v>
      </c>
      <c r="V246" s="54">
        <f t="shared" si="141"/>
        <v>0</v>
      </c>
      <c r="W246" s="54">
        <f t="shared" si="142"/>
        <v>14.100000000000001</v>
      </c>
      <c r="X246" s="54">
        <f t="shared" si="143"/>
        <v>0</v>
      </c>
      <c r="Y246" s="54">
        <f t="shared" si="144"/>
        <v>0</v>
      </c>
      <c r="Z246" s="54">
        <f t="shared" si="145"/>
        <v>0</v>
      </c>
      <c r="AA246" s="70">
        <f t="shared" si="146"/>
        <v>0</v>
      </c>
      <c r="AB246" s="74"/>
    </row>
    <row r="247" spans="1:28">
      <c r="A247" s="44"/>
      <c r="B247" s="55"/>
      <c r="C247" s="46">
        <v>12</v>
      </c>
      <c r="D247" s="46"/>
      <c r="E247" s="47">
        <v>2</v>
      </c>
      <c r="F247" s="48"/>
      <c r="G247" s="49">
        <v>3</v>
      </c>
      <c r="H247" s="49">
        <f t="shared" si="151"/>
        <v>6</v>
      </c>
      <c r="I247" s="49"/>
      <c r="J247" s="49">
        <v>8</v>
      </c>
      <c r="K247" s="94">
        <v>4.3499999999999996</v>
      </c>
      <c r="L247" s="50"/>
      <c r="M247" s="50"/>
      <c r="N247" s="48" t="s">
        <v>72</v>
      </c>
      <c r="O247" s="51">
        <f t="shared" si="134"/>
        <v>4.3499999999999996</v>
      </c>
      <c r="P247" s="93">
        <f t="shared" si="135"/>
        <v>4.3499999999999996</v>
      </c>
      <c r="Q247" s="53">
        <f t="shared" si="136"/>
        <v>0</v>
      </c>
      <c r="R247" s="53">
        <f t="shared" si="137"/>
        <v>0</v>
      </c>
      <c r="S247" s="53">
        <f t="shared" si="138"/>
        <v>0</v>
      </c>
      <c r="T247" s="54">
        <f t="shared" si="139"/>
        <v>0</v>
      </c>
      <c r="U247" s="54">
        <f t="shared" si="140"/>
        <v>26.099999999999998</v>
      </c>
      <c r="V247" s="54">
        <f t="shared" si="141"/>
        <v>0</v>
      </c>
      <c r="W247" s="54">
        <f t="shared" si="142"/>
        <v>0</v>
      </c>
      <c r="X247" s="54">
        <f t="shared" si="143"/>
        <v>0</v>
      </c>
      <c r="Y247" s="54">
        <f t="shared" si="144"/>
        <v>0</v>
      </c>
      <c r="Z247" s="54">
        <f t="shared" si="145"/>
        <v>0</v>
      </c>
      <c r="AA247" s="70">
        <f t="shared" si="146"/>
        <v>0</v>
      </c>
      <c r="AB247" s="74"/>
    </row>
    <row r="248" spans="1:28">
      <c r="A248" s="44"/>
      <c r="B248" s="72"/>
      <c r="C248" s="46">
        <v>13</v>
      </c>
      <c r="D248" s="46"/>
      <c r="E248" s="47">
        <v>2</v>
      </c>
      <c r="F248" s="48"/>
      <c r="G248" s="49">
        <v>48</v>
      </c>
      <c r="H248" s="49">
        <f t="shared" si="151"/>
        <v>96</v>
      </c>
      <c r="I248" s="49"/>
      <c r="J248" s="49">
        <v>6</v>
      </c>
      <c r="K248" s="94">
        <v>1.17</v>
      </c>
      <c r="L248" s="50"/>
      <c r="M248" s="50"/>
      <c r="N248" s="48" t="s">
        <v>72</v>
      </c>
      <c r="O248" s="51">
        <f t="shared" si="134"/>
        <v>1.17</v>
      </c>
      <c r="P248" s="93">
        <f t="shared" si="135"/>
        <v>1.17</v>
      </c>
      <c r="Q248" s="53">
        <f t="shared" si="136"/>
        <v>0</v>
      </c>
      <c r="R248" s="53">
        <f t="shared" si="137"/>
        <v>0</v>
      </c>
      <c r="S248" s="53">
        <f t="shared" si="138"/>
        <v>0</v>
      </c>
      <c r="T248" s="54">
        <f t="shared" si="139"/>
        <v>112.32</v>
      </c>
      <c r="U248" s="54">
        <f t="shared" si="140"/>
        <v>0</v>
      </c>
      <c r="V248" s="54">
        <f t="shared" si="141"/>
        <v>0</v>
      </c>
      <c r="W248" s="54">
        <f t="shared" si="142"/>
        <v>0</v>
      </c>
      <c r="X248" s="54">
        <f t="shared" si="143"/>
        <v>0</v>
      </c>
      <c r="Y248" s="54">
        <f t="shared" si="144"/>
        <v>0</v>
      </c>
      <c r="Z248" s="54">
        <f t="shared" si="145"/>
        <v>0</v>
      </c>
      <c r="AA248" s="70">
        <f t="shared" si="146"/>
        <v>0</v>
      </c>
      <c r="AB248" s="74"/>
    </row>
    <row r="249" spans="1:28">
      <c r="A249" s="56"/>
      <c r="B249" s="46"/>
      <c r="C249" s="46"/>
      <c r="D249" s="46"/>
      <c r="E249" s="47"/>
      <c r="F249" s="48"/>
      <c r="G249" s="47"/>
      <c r="H249" s="49"/>
      <c r="I249" s="47"/>
      <c r="J249" s="47"/>
      <c r="K249" s="50"/>
      <c r="L249" s="50"/>
      <c r="M249" s="50"/>
      <c r="N249" s="48"/>
      <c r="O249" s="51"/>
      <c r="P249" s="93"/>
      <c r="Q249" s="53"/>
      <c r="R249" s="53"/>
      <c r="S249" s="53"/>
      <c r="T249" s="54"/>
      <c r="U249" s="54"/>
      <c r="V249" s="54"/>
      <c r="W249" s="54"/>
      <c r="X249" s="54"/>
      <c r="Y249" s="54"/>
      <c r="Z249" s="54"/>
      <c r="AA249" s="70"/>
      <c r="AB249" s="74"/>
    </row>
    <row r="250" spans="1:28">
      <c r="A250" s="150" t="s">
        <v>115</v>
      </c>
      <c r="B250" s="150"/>
      <c r="C250" s="150"/>
      <c r="D250" s="151"/>
      <c r="E250" s="47"/>
      <c r="F250" s="48"/>
      <c r="G250" s="47"/>
      <c r="H250" s="49"/>
      <c r="I250" s="47"/>
      <c r="J250" s="47"/>
      <c r="K250" s="50"/>
      <c r="L250" s="50"/>
      <c r="M250" s="50"/>
      <c r="N250" s="48"/>
      <c r="O250" s="51"/>
      <c r="P250" s="93"/>
      <c r="Q250" s="53"/>
      <c r="R250" s="53"/>
      <c r="S250" s="53"/>
      <c r="T250" s="54"/>
      <c r="U250" s="54"/>
      <c r="V250" s="54"/>
      <c r="W250" s="54"/>
      <c r="X250" s="54"/>
      <c r="Y250" s="54"/>
      <c r="Z250" s="54"/>
      <c r="AA250" s="54"/>
    </row>
    <row r="251" spans="1:28" ht="15.75">
      <c r="A251" s="140" t="s">
        <v>2</v>
      </c>
      <c r="B251" s="141" t="s">
        <v>97</v>
      </c>
      <c r="C251" s="141"/>
      <c r="D251" s="142"/>
      <c r="E251" s="47"/>
      <c r="F251" s="48"/>
      <c r="G251" s="49"/>
      <c r="H251" s="49"/>
      <c r="I251" s="49"/>
      <c r="J251" s="49"/>
      <c r="K251" s="50"/>
      <c r="L251" s="50"/>
      <c r="M251" s="50"/>
      <c r="N251" s="48"/>
      <c r="O251" s="51">
        <f t="shared" ref="O251:O274" si="152">IF(OR(N251="Sm",N251="PtS",N251="PtR",N251="Pt"),P251,IF(AND(N251="C",K251&gt;0),K251+18*MAX(I251,J251)*0.001-0.06,IF(AND(N251="2C",K251&gt;0),K251+36*MAX(I251,J251)*0.001-0.06,IF(AND(N251="Cd",L251&gt;0,M251&gt;0),2*(L251+M251+10.25*MAX(I251,J251)*0.001-0.12),IF(AND(N251="Ep",M251&gt;0),M251+22*MAX(I251,J251)*0.001-0.06,IF(AND(N251="Et",M251&gt;0),2*(M251+12.25*MAX(I251,J251)*0.001-0.06),P251))))))</f>
        <v>0</v>
      </c>
      <c r="P251" s="93">
        <f t="shared" ref="P251:P259" si="153">IF(AND(N251="Sm",K251&gt;0),K251+2*(17*MAX(I251,J251)*0.001)-0.06,IF(AND(N251="PtS",M251&gt;0),M251+35*MAX(I251,J251)*0.001+60*MAX(I251,J251)*0.001-0.05,IF(AND(N251="PtR",M251&gt;0),M251+60*MAX(I251,J251)*0.001,IF(AND(N251="Pt",M251&gt;0),M251+15*MAX(I251,J251)*0.001,IF(OR(N251="C",N251="2C",N251="Cd",N251="Ep",N251="Et",N251="Sm",N251="PtS",N251="PtR",N251="Pt"),0,K251)))))</f>
        <v>0</v>
      </c>
      <c r="Q251" s="53">
        <f t="shared" ref="Q251:Q259" si="154">IF(I251=6,H251*O251,0)</f>
        <v>0</v>
      </c>
      <c r="R251" s="53">
        <f t="shared" ref="R251:R259" si="155">IF(I251=8,H251*O251,0)</f>
        <v>0</v>
      </c>
      <c r="S251" s="53">
        <f t="shared" ref="S251:S259" si="156">IF(I251=10,H251*O251,0)</f>
        <v>0</v>
      </c>
      <c r="T251" s="54">
        <f t="shared" ref="T251:T259" si="157">IF(J251 =6,H251*O251,0)</f>
        <v>0</v>
      </c>
      <c r="U251" s="54">
        <f t="shared" ref="U251:U259" si="158">IF(J251 =8,H251*O251,0)</f>
        <v>0</v>
      </c>
      <c r="V251" s="54">
        <f t="shared" ref="V251:V259" si="159">IF(J251 =10,H251*O251,0)</f>
        <v>0</v>
      </c>
      <c r="W251" s="54">
        <f t="shared" ref="W251:W259" si="160">IF(J251 =12,H251*O251,0)</f>
        <v>0</v>
      </c>
      <c r="X251" s="54">
        <f t="shared" ref="X251:X259" si="161">IF(J251 =14,H251*O251,0)</f>
        <v>0</v>
      </c>
      <c r="Y251" s="54">
        <f t="shared" ref="Y251:Y259" si="162">IF(J251 =16,H251*O251,0)</f>
        <v>0</v>
      </c>
      <c r="Z251" s="54">
        <f t="shared" ref="Z251:Z259" si="163">IF(J251 =20,H251*O251,0)</f>
        <v>0</v>
      </c>
      <c r="AA251" s="54">
        <f t="shared" ref="AA251:AA259" si="164">IF(J251 =25,H251*O251,0)</f>
        <v>0</v>
      </c>
    </row>
    <row r="252" spans="1:28">
      <c r="A252" s="44"/>
      <c r="B252" s="72"/>
      <c r="C252" s="46">
        <v>1</v>
      </c>
      <c r="D252" s="46"/>
      <c r="E252" s="47">
        <v>4</v>
      </c>
      <c r="F252" s="48"/>
      <c r="G252" s="49">
        <v>3</v>
      </c>
      <c r="H252" s="49">
        <f t="shared" ref="H252:H261" si="165">PRODUCT(E252,G252)</f>
        <v>12</v>
      </c>
      <c r="I252" s="49"/>
      <c r="J252" s="49">
        <v>14</v>
      </c>
      <c r="K252" s="94">
        <v>1.9</v>
      </c>
      <c r="L252" s="50"/>
      <c r="M252" s="50"/>
      <c r="N252" s="48" t="s">
        <v>72</v>
      </c>
      <c r="O252" s="51">
        <f t="shared" si="152"/>
        <v>1.9</v>
      </c>
      <c r="P252" s="93">
        <f t="shared" si="153"/>
        <v>1.9</v>
      </c>
      <c r="Q252" s="53">
        <f t="shared" si="154"/>
        <v>0</v>
      </c>
      <c r="R252" s="53">
        <f t="shared" si="155"/>
        <v>0</v>
      </c>
      <c r="S252" s="53">
        <f t="shared" si="156"/>
        <v>0</v>
      </c>
      <c r="T252" s="54">
        <f t="shared" si="157"/>
        <v>0</v>
      </c>
      <c r="U252" s="54">
        <f t="shared" si="158"/>
        <v>0</v>
      </c>
      <c r="V252" s="54">
        <f t="shared" si="159"/>
        <v>0</v>
      </c>
      <c r="W252" s="54">
        <f t="shared" si="160"/>
        <v>0</v>
      </c>
      <c r="X252" s="54">
        <f t="shared" si="161"/>
        <v>22.799999999999997</v>
      </c>
      <c r="Y252" s="54">
        <f t="shared" si="162"/>
        <v>0</v>
      </c>
      <c r="Z252" s="54">
        <f t="shared" si="163"/>
        <v>0</v>
      </c>
      <c r="AA252" s="70">
        <f t="shared" si="164"/>
        <v>0</v>
      </c>
      <c r="AB252" s="74"/>
    </row>
    <row r="253" spans="1:28">
      <c r="A253" s="44"/>
      <c r="B253" s="55"/>
      <c r="C253" s="46">
        <v>2</v>
      </c>
      <c r="D253" s="46"/>
      <c r="E253" s="47">
        <v>4</v>
      </c>
      <c r="F253" s="48"/>
      <c r="G253" s="49">
        <v>3</v>
      </c>
      <c r="H253" s="49">
        <f t="shared" si="165"/>
        <v>12</v>
      </c>
      <c r="I253" s="49"/>
      <c r="J253" s="49">
        <v>14</v>
      </c>
      <c r="K253" s="94">
        <v>2</v>
      </c>
      <c r="L253" s="50"/>
      <c r="M253" s="50"/>
      <c r="N253" s="48" t="s">
        <v>72</v>
      </c>
      <c r="O253" s="51">
        <f t="shared" si="152"/>
        <v>2</v>
      </c>
      <c r="P253" s="93">
        <f t="shared" si="153"/>
        <v>2</v>
      </c>
      <c r="Q253" s="53">
        <f t="shared" si="154"/>
        <v>0</v>
      </c>
      <c r="R253" s="53">
        <f t="shared" si="155"/>
        <v>0</v>
      </c>
      <c r="S253" s="53">
        <f t="shared" si="156"/>
        <v>0</v>
      </c>
      <c r="T253" s="54">
        <f t="shared" si="157"/>
        <v>0</v>
      </c>
      <c r="U253" s="54">
        <f t="shared" si="158"/>
        <v>0</v>
      </c>
      <c r="V253" s="54">
        <f t="shared" si="159"/>
        <v>0</v>
      </c>
      <c r="W253" s="54">
        <f t="shared" si="160"/>
        <v>0</v>
      </c>
      <c r="X253" s="54">
        <f t="shared" si="161"/>
        <v>24</v>
      </c>
      <c r="Y253" s="54">
        <f t="shared" si="162"/>
        <v>0</v>
      </c>
      <c r="Z253" s="54">
        <f t="shared" si="163"/>
        <v>0</v>
      </c>
      <c r="AA253" s="70">
        <f t="shared" si="164"/>
        <v>0</v>
      </c>
      <c r="AB253" s="74"/>
    </row>
    <row r="254" spans="1:28">
      <c r="A254" s="44"/>
      <c r="B254" s="55"/>
      <c r="C254" s="46">
        <v>3</v>
      </c>
      <c r="D254" s="46"/>
      <c r="E254" s="47">
        <v>4</v>
      </c>
      <c r="F254" s="48"/>
      <c r="G254" s="49">
        <v>3</v>
      </c>
      <c r="H254" s="49">
        <f t="shared" si="165"/>
        <v>12</v>
      </c>
      <c r="I254" s="49"/>
      <c r="J254" s="49">
        <v>14</v>
      </c>
      <c r="K254" s="94">
        <v>7.81</v>
      </c>
      <c r="L254" s="50"/>
      <c r="M254" s="50"/>
      <c r="N254" s="48" t="s">
        <v>72</v>
      </c>
      <c r="O254" s="51">
        <f t="shared" si="152"/>
        <v>7.81</v>
      </c>
      <c r="P254" s="93">
        <f t="shared" si="153"/>
        <v>7.81</v>
      </c>
      <c r="Q254" s="53">
        <f t="shared" si="154"/>
        <v>0</v>
      </c>
      <c r="R254" s="53">
        <f t="shared" si="155"/>
        <v>0</v>
      </c>
      <c r="S254" s="53">
        <f t="shared" si="156"/>
        <v>0</v>
      </c>
      <c r="T254" s="54">
        <f t="shared" si="157"/>
        <v>0</v>
      </c>
      <c r="U254" s="54">
        <f t="shared" si="158"/>
        <v>0</v>
      </c>
      <c r="V254" s="54">
        <f t="shared" si="159"/>
        <v>0</v>
      </c>
      <c r="W254" s="54">
        <f t="shared" si="160"/>
        <v>0</v>
      </c>
      <c r="X254" s="54">
        <f t="shared" si="161"/>
        <v>93.72</v>
      </c>
      <c r="Y254" s="54">
        <f t="shared" si="162"/>
        <v>0</v>
      </c>
      <c r="Z254" s="54">
        <f t="shared" si="163"/>
        <v>0</v>
      </c>
      <c r="AA254" s="70">
        <f t="shared" si="164"/>
        <v>0</v>
      </c>
      <c r="AB254" s="74"/>
    </row>
    <row r="255" spans="1:28">
      <c r="A255" s="44"/>
      <c r="B255" s="55"/>
      <c r="C255" s="46">
        <v>4</v>
      </c>
      <c r="D255" s="46"/>
      <c r="E255" s="47">
        <v>4</v>
      </c>
      <c r="F255" s="48"/>
      <c r="G255" s="49">
        <v>6</v>
      </c>
      <c r="H255" s="49">
        <f t="shared" si="165"/>
        <v>24</v>
      </c>
      <c r="I255" s="49"/>
      <c r="J255" s="49">
        <v>14</v>
      </c>
      <c r="K255" s="94">
        <v>7.71</v>
      </c>
      <c r="L255" s="50"/>
      <c r="M255" s="50"/>
      <c r="N255" s="48" t="s">
        <v>72</v>
      </c>
      <c r="O255" s="51">
        <f t="shared" si="152"/>
        <v>7.71</v>
      </c>
      <c r="P255" s="93">
        <f t="shared" si="153"/>
        <v>7.71</v>
      </c>
      <c r="Q255" s="53">
        <f t="shared" si="154"/>
        <v>0</v>
      </c>
      <c r="R255" s="53">
        <f t="shared" si="155"/>
        <v>0</v>
      </c>
      <c r="S255" s="53">
        <f t="shared" si="156"/>
        <v>0</v>
      </c>
      <c r="T255" s="54">
        <f t="shared" si="157"/>
        <v>0</v>
      </c>
      <c r="U255" s="54">
        <f t="shared" si="158"/>
        <v>0</v>
      </c>
      <c r="V255" s="54">
        <f t="shared" si="159"/>
        <v>0</v>
      </c>
      <c r="W255" s="54">
        <f t="shared" si="160"/>
        <v>0</v>
      </c>
      <c r="X255" s="54">
        <f t="shared" si="161"/>
        <v>185.04</v>
      </c>
      <c r="Y255" s="54">
        <f t="shared" si="162"/>
        <v>0</v>
      </c>
      <c r="Z255" s="54">
        <f t="shared" si="163"/>
        <v>0</v>
      </c>
      <c r="AA255" s="70">
        <f t="shared" si="164"/>
        <v>0</v>
      </c>
      <c r="AB255" s="74"/>
    </row>
    <row r="256" spans="1:28">
      <c r="A256" s="44"/>
      <c r="B256" s="55"/>
      <c r="C256" s="46">
        <v>5</v>
      </c>
      <c r="D256" s="46"/>
      <c r="E256" s="47">
        <v>4</v>
      </c>
      <c r="F256" s="48"/>
      <c r="G256" s="49">
        <v>3</v>
      </c>
      <c r="H256" s="49">
        <f t="shared" si="165"/>
        <v>12</v>
      </c>
      <c r="I256" s="49"/>
      <c r="J256" s="49">
        <v>10</v>
      </c>
      <c r="K256" s="94">
        <v>7.31</v>
      </c>
      <c r="L256" s="50"/>
      <c r="M256" s="50"/>
      <c r="N256" s="48" t="s">
        <v>72</v>
      </c>
      <c r="O256" s="51">
        <f t="shared" si="152"/>
        <v>7.31</v>
      </c>
      <c r="P256" s="93">
        <f t="shared" si="153"/>
        <v>7.31</v>
      </c>
      <c r="Q256" s="53">
        <f t="shared" si="154"/>
        <v>0</v>
      </c>
      <c r="R256" s="53">
        <f t="shared" si="155"/>
        <v>0</v>
      </c>
      <c r="S256" s="53">
        <f t="shared" si="156"/>
        <v>0</v>
      </c>
      <c r="T256" s="54">
        <f t="shared" si="157"/>
        <v>0</v>
      </c>
      <c r="U256" s="54">
        <f t="shared" si="158"/>
        <v>0</v>
      </c>
      <c r="V256" s="54">
        <f t="shared" si="159"/>
        <v>87.72</v>
      </c>
      <c r="W256" s="54">
        <f t="shared" si="160"/>
        <v>0</v>
      </c>
      <c r="X256" s="54">
        <f t="shared" si="161"/>
        <v>0</v>
      </c>
      <c r="Y256" s="54">
        <f t="shared" si="162"/>
        <v>0</v>
      </c>
      <c r="Z256" s="54">
        <f t="shared" si="163"/>
        <v>0</v>
      </c>
      <c r="AA256" s="70">
        <f t="shared" si="164"/>
        <v>0</v>
      </c>
      <c r="AB256" s="74"/>
    </row>
    <row r="257" spans="1:30">
      <c r="A257" s="44"/>
      <c r="B257" s="75"/>
      <c r="C257" s="46">
        <v>6</v>
      </c>
      <c r="D257" s="46"/>
      <c r="E257" s="47">
        <v>4</v>
      </c>
      <c r="F257" s="48"/>
      <c r="G257" s="49">
        <v>65</v>
      </c>
      <c r="H257" s="49">
        <f t="shared" si="165"/>
        <v>260</v>
      </c>
      <c r="I257" s="49"/>
      <c r="J257" s="49">
        <v>6</v>
      </c>
      <c r="K257" s="94">
        <v>1.67</v>
      </c>
      <c r="L257" s="50"/>
      <c r="M257" s="50"/>
      <c r="N257" s="48" t="s">
        <v>72</v>
      </c>
      <c r="O257" s="51">
        <f t="shared" si="152"/>
        <v>1.67</v>
      </c>
      <c r="P257" s="93">
        <f t="shared" si="153"/>
        <v>1.67</v>
      </c>
      <c r="Q257" s="53">
        <f t="shared" si="154"/>
        <v>0</v>
      </c>
      <c r="R257" s="53">
        <f t="shared" si="155"/>
        <v>0</v>
      </c>
      <c r="S257" s="53">
        <f t="shared" si="156"/>
        <v>0</v>
      </c>
      <c r="T257" s="54">
        <f t="shared" si="157"/>
        <v>434.2</v>
      </c>
      <c r="U257" s="54">
        <f t="shared" si="158"/>
        <v>0</v>
      </c>
      <c r="V257" s="54">
        <f t="shared" si="159"/>
        <v>0</v>
      </c>
      <c r="W257" s="54">
        <f t="shared" si="160"/>
        <v>0</v>
      </c>
      <c r="X257" s="54">
        <f t="shared" si="161"/>
        <v>0</v>
      </c>
      <c r="Y257" s="54">
        <f t="shared" si="162"/>
        <v>0</v>
      </c>
      <c r="Z257" s="54">
        <f t="shared" si="163"/>
        <v>0</v>
      </c>
      <c r="AA257" s="70">
        <f t="shared" si="164"/>
        <v>0</v>
      </c>
      <c r="AB257" s="74"/>
    </row>
    <row r="258" spans="1:30">
      <c r="A258" s="44"/>
      <c r="B258" s="55"/>
      <c r="C258" s="46">
        <v>7</v>
      </c>
      <c r="D258" s="46"/>
      <c r="E258" s="47">
        <v>4</v>
      </c>
      <c r="F258" s="48"/>
      <c r="G258" s="49">
        <v>65</v>
      </c>
      <c r="H258" s="49">
        <f t="shared" si="165"/>
        <v>260</v>
      </c>
      <c r="I258" s="49"/>
      <c r="J258" s="49">
        <v>6</v>
      </c>
      <c r="K258" s="94">
        <v>1.31</v>
      </c>
      <c r="L258" s="50"/>
      <c r="M258" s="50"/>
      <c r="N258" s="48" t="s">
        <v>72</v>
      </c>
      <c r="O258" s="51">
        <f t="shared" si="152"/>
        <v>1.31</v>
      </c>
      <c r="P258" s="93">
        <f t="shared" si="153"/>
        <v>1.31</v>
      </c>
      <c r="Q258" s="53">
        <f t="shared" si="154"/>
        <v>0</v>
      </c>
      <c r="R258" s="53">
        <f t="shared" si="155"/>
        <v>0</v>
      </c>
      <c r="S258" s="53">
        <f t="shared" si="156"/>
        <v>0</v>
      </c>
      <c r="T258" s="54">
        <f t="shared" si="157"/>
        <v>340.6</v>
      </c>
      <c r="U258" s="54">
        <f t="shared" si="158"/>
        <v>0</v>
      </c>
      <c r="V258" s="54">
        <f t="shared" si="159"/>
        <v>0</v>
      </c>
      <c r="W258" s="54">
        <f t="shared" si="160"/>
        <v>0</v>
      </c>
      <c r="X258" s="54">
        <f t="shared" si="161"/>
        <v>0</v>
      </c>
      <c r="Y258" s="54">
        <f t="shared" si="162"/>
        <v>0</v>
      </c>
      <c r="Z258" s="54">
        <f t="shared" si="163"/>
        <v>0</v>
      </c>
      <c r="AA258" s="70">
        <f t="shared" si="164"/>
        <v>0</v>
      </c>
      <c r="AB258" s="74"/>
    </row>
    <row r="259" spans="1:30">
      <c r="A259" s="44"/>
      <c r="B259" s="55"/>
      <c r="C259" s="46">
        <v>8</v>
      </c>
      <c r="D259" s="46"/>
      <c r="E259" s="47">
        <v>4</v>
      </c>
      <c r="F259" s="48"/>
      <c r="G259" s="49">
        <v>2</v>
      </c>
      <c r="H259" s="49">
        <f t="shared" si="165"/>
        <v>8</v>
      </c>
      <c r="I259" s="49"/>
      <c r="J259" s="49">
        <v>10</v>
      </c>
      <c r="K259" s="94">
        <v>6.99</v>
      </c>
      <c r="L259" s="50"/>
      <c r="M259" s="50"/>
      <c r="N259" s="48" t="s">
        <v>72</v>
      </c>
      <c r="O259" s="51">
        <f t="shared" si="152"/>
        <v>6.99</v>
      </c>
      <c r="P259" s="93">
        <f t="shared" si="153"/>
        <v>6.99</v>
      </c>
      <c r="Q259" s="53">
        <f t="shared" si="154"/>
        <v>0</v>
      </c>
      <c r="R259" s="53">
        <f t="shared" si="155"/>
        <v>0</v>
      </c>
      <c r="S259" s="53">
        <f t="shared" si="156"/>
        <v>0</v>
      </c>
      <c r="T259" s="54">
        <f t="shared" si="157"/>
        <v>0</v>
      </c>
      <c r="U259" s="54">
        <f t="shared" si="158"/>
        <v>0</v>
      </c>
      <c r="V259" s="54">
        <f t="shared" si="159"/>
        <v>55.92</v>
      </c>
      <c r="W259" s="54">
        <f t="shared" si="160"/>
        <v>0</v>
      </c>
      <c r="X259" s="54">
        <f t="shared" si="161"/>
        <v>0</v>
      </c>
      <c r="Y259" s="54">
        <f t="shared" si="162"/>
        <v>0</v>
      </c>
      <c r="Z259" s="54">
        <f t="shared" si="163"/>
        <v>0</v>
      </c>
      <c r="AA259" s="70">
        <f t="shared" si="164"/>
        <v>0</v>
      </c>
      <c r="AB259" s="74"/>
    </row>
    <row r="260" spans="1:30">
      <c r="A260" s="44"/>
      <c r="B260" s="75"/>
      <c r="C260" s="46">
        <v>9</v>
      </c>
      <c r="D260" s="46"/>
      <c r="E260" s="47">
        <v>4</v>
      </c>
      <c r="F260" s="48"/>
      <c r="G260" s="49">
        <v>16</v>
      </c>
      <c r="H260" s="49">
        <f t="shared" si="165"/>
        <v>64</v>
      </c>
      <c r="I260" s="49"/>
      <c r="J260" s="49">
        <v>6</v>
      </c>
      <c r="K260" s="94">
        <v>0.45</v>
      </c>
      <c r="L260" s="50"/>
      <c r="M260" s="50"/>
      <c r="N260" s="48" t="s">
        <v>72</v>
      </c>
      <c r="O260" s="51">
        <f t="shared" si="152"/>
        <v>0.45</v>
      </c>
      <c r="P260" s="93">
        <f t="shared" ref="P260:P275" si="166">IF(AND(N260="Sm",K260&gt;0),K260+2*(17*MAX(I260,J260)*0.001)-0.06,IF(AND(N260="PtS",M260&gt;0),M260+35*MAX(I260,J260)*0.001+60*MAX(I260,J260)*0.001-0.05,IF(AND(N260="PtR",M260&gt;0),M260+60*MAX(I260,J260)*0.001,IF(AND(N260="Pt",M260&gt;0),M260+15*MAX(I260,J260)*0.001,IF(OR(N260="C",N260="2C",N260="Cd",N260="Ep",N260="Et",N260="Sm",N260="PtS",N260="PtR",N260="Pt"),0,K260)))))</f>
        <v>0.45</v>
      </c>
      <c r="Q260" s="53">
        <f t="shared" ref="Q260:Q275" si="167">IF(I260=6,H260*O260,0)</f>
        <v>0</v>
      </c>
      <c r="R260" s="53">
        <f t="shared" ref="R260:R275" si="168">IF(I260=8,H260*O260,0)</f>
        <v>0</v>
      </c>
      <c r="S260" s="53">
        <f t="shared" ref="S260:S275" si="169">IF(I260=10,H260*O260,0)</f>
        <v>0</v>
      </c>
      <c r="T260" s="54">
        <f t="shared" ref="T260:T275" si="170">IF(J260 =6,H260*O260,0)</f>
        <v>28.8</v>
      </c>
      <c r="U260" s="54">
        <f t="shared" ref="U260:U275" si="171">IF(J260 =8,H260*O260,0)</f>
        <v>0</v>
      </c>
      <c r="V260" s="54">
        <f t="shared" ref="V260:V275" si="172">IF(J260 =10,H260*O260,0)</f>
        <v>0</v>
      </c>
      <c r="W260" s="54">
        <f t="shared" ref="W260:W275" si="173">IF(J260 =12,H260*O260,0)</f>
        <v>0</v>
      </c>
      <c r="X260" s="54">
        <f t="shared" ref="X260:X275" si="174">IF(J260 =14,H260*O260,0)</f>
        <v>0</v>
      </c>
      <c r="Y260" s="54">
        <f t="shared" ref="Y260:Y275" si="175">IF(J260 =16,H260*O260,0)</f>
        <v>0</v>
      </c>
      <c r="Z260" s="54">
        <f t="shared" ref="Z260:Z275" si="176">IF(J260 =20,H260*O260,0)</f>
        <v>0</v>
      </c>
      <c r="AA260" s="70">
        <f t="shared" ref="AA260:AA275" si="177">IF(J260 =25,H260*O260,0)</f>
        <v>0</v>
      </c>
      <c r="AB260" s="74"/>
    </row>
    <row r="261" spans="1:30">
      <c r="A261" s="44"/>
      <c r="B261" s="75"/>
      <c r="C261" s="46">
        <v>10</v>
      </c>
      <c r="D261" s="46"/>
      <c r="E261" s="47">
        <v>4</v>
      </c>
      <c r="F261" s="48"/>
      <c r="G261" s="49">
        <v>3</v>
      </c>
      <c r="H261" s="49">
        <f t="shared" si="165"/>
        <v>12</v>
      </c>
      <c r="I261" s="49"/>
      <c r="J261" s="49">
        <v>14</v>
      </c>
      <c r="K261" s="94">
        <v>7.6</v>
      </c>
      <c r="L261" s="50"/>
      <c r="M261" s="50"/>
      <c r="N261" s="48" t="s">
        <v>72</v>
      </c>
      <c r="O261" s="51">
        <f t="shared" si="152"/>
        <v>7.6</v>
      </c>
      <c r="P261" s="93">
        <f t="shared" si="166"/>
        <v>7.6</v>
      </c>
      <c r="Q261" s="53">
        <f t="shared" si="167"/>
        <v>0</v>
      </c>
      <c r="R261" s="53">
        <f t="shared" si="168"/>
        <v>0</v>
      </c>
      <c r="S261" s="53">
        <f t="shared" si="169"/>
        <v>0</v>
      </c>
      <c r="T261" s="54">
        <f t="shared" si="170"/>
        <v>0</v>
      </c>
      <c r="U261" s="54">
        <f t="shared" si="171"/>
        <v>0</v>
      </c>
      <c r="V261" s="54">
        <f t="shared" si="172"/>
        <v>0</v>
      </c>
      <c r="W261" s="54">
        <f t="shared" si="173"/>
        <v>0</v>
      </c>
      <c r="X261" s="54">
        <f t="shared" si="174"/>
        <v>91.199999999999989</v>
      </c>
      <c r="Y261" s="54">
        <f t="shared" si="175"/>
        <v>0</v>
      </c>
      <c r="Z261" s="54">
        <f t="shared" si="176"/>
        <v>0</v>
      </c>
      <c r="AA261" s="70">
        <f t="shared" si="177"/>
        <v>0</v>
      </c>
      <c r="AB261" s="74"/>
    </row>
    <row r="262" spans="1:30" ht="15.75">
      <c r="A262" s="140" t="s">
        <v>9</v>
      </c>
      <c r="B262" s="141" t="s">
        <v>97</v>
      </c>
      <c r="C262" s="141"/>
      <c r="D262" s="142"/>
      <c r="E262" s="47"/>
      <c r="F262" s="48"/>
      <c r="G262" s="49"/>
      <c r="H262" s="49"/>
      <c r="I262" s="49"/>
      <c r="J262" s="49"/>
      <c r="K262" s="94"/>
      <c r="L262" s="50"/>
      <c r="M262" s="50"/>
      <c r="N262" s="48"/>
      <c r="O262" s="51">
        <f t="shared" si="152"/>
        <v>0</v>
      </c>
      <c r="P262" s="93">
        <f t="shared" si="166"/>
        <v>0</v>
      </c>
      <c r="Q262" s="53">
        <f t="shared" si="167"/>
        <v>0</v>
      </c>
      <c r="R262" s="53">
        <f t="shared" si="168"/>
        <v>0</v>
      </c>
      <c r="S262" s="53">
        <f t="shared" si="169"/>
        <v>0</v>
      </c>
      <c r="T262" s="54">
        <f t="shared" si="170"/>
        <v>0</v>
      </c>
      <c r="U262" s="54">
        <f t="shared" si="171"/>
        <v>0</v>
      </c>
      <c r="V262" s="54">
        <f t="shared" si="172"/>
        <v>0</v>
      </c>
      <c r="W262" s="54">
        <f t="shared" si="173"/>
        <v>0</v>
      </c>
      <c r="X262" s="54">
        <f t="shared" si="174"/>
        <v>0</v>
      </c>
      <c r="Y262" s="54">
        <f t="shared" si="175"/>
        <v>0</v>
      </c>
      <c r="Z262" s="54">
        <f t="shared" si="176"/>
        <v>0</v>
      </c>
      <c r="AA262" s="54">
        <f t="shared" si="177"/>
        <v>0</v>
      </c>
    </row>
    <row r="263" spans="1:30">
      <c r="A263" s="44"/>
      <c r="B263" s="72"/>
      <c r="C263" s="46">
        <v>1</v>
      </c>
      <c r="D263" s="46"/>
      <c r="E263" s="47">
        <v>2</v>
      </c>
      <c r="F263" s="48"/>
      <c r="G263" s="49">
        <v>3</v>
      </c>
      <c r="H263" s="49">
        <f t="shared" ref="H263:H269" si="178">PRODUCT(E263,G263)</f>
        <v>6</v>
      </c>
      <c r="I263" s="49"/>
      <c r="J263" s="49">
        <v>12</v>
      </c>
      <c r="K263" s="94">
        <v>3.23</v>
      </c>
      <c r="L263" s="50"/>
      <c r="M263" s="50"/>
      <c r="N263" s="48" t="s">
        <v>72</v>
      </c>
      <c r="O263" s="51">
        <f t="shared" si="152"/>
        <v>3.23</v>
      </c>
      <c r="P263" s="93">
        <f t="shared" si="166"/>
        <v>3.23</v>
      </c>
      <c r="Q263" s="53">
        <f t="shared" si="167"/>
        <v>0</v>
      </c>
      <c r="R263" s="53">
        <f t="shared" si="168"/>
        <v>0</v>
      </c>
      <c r="S263" s="53">
        <f t="shared" si="169"/>
        <v>0</v>
      </c>
      <c r="T263" s="54">
        <f t="shared" si="170"/>
        <v>0</v>
      </c>
      <c r="U263" s="54">
        <f t="shared" si="171"/>
        <v>0</v>
      </c>
      <c r="V263" s="54">
        <f t="shared" si="172"/>
        <v>0</v>
      </c>
      <c r="W263" s="54">
        <f t="shared" si="173"/>
        <v>19.38</v>
      </c>
      <c r="X263" s="54">
        <f t="shared" si="174"/>
        <v>0</v>
      </c>
      <c r="Y263" s="54">
        <f t="shared" si="175"/>
        <v>0</v>
      </c>
      <c r="Z263" s="54">
        <f t="shared" si="176"/>
        <v>0</v>
      </c>
      <c r="AA263" s="70">
        <f t="shared" si="177"/>
        <v>0</v>
      </c>
      <c r="AB263" s="74"/>
    </row>
    <row r="264" spans="1:30">
      <c r="A264" s="44"/>
      <c r="B264" s="55"/>
      <c r="C264" s="46">
        <v>2</v>
      </c>
      <c r="D264" s="46"/>
      <c r="E264" s="47">
        <v>2</v>
      </c>
      <c r="F264" s="48"/>
      <c r="G264" s="49">
        <v>3</v>
      </c>
      <c r="H264" s="49">
        <f t="shared" si="178"/>
        <v>6</v>
      </c>
      <c r="I264" s="49"/>
      <c r="J264" s="49">
        <v>12</v>
      </c>
      <c r="K264" s="94">
        <v>4.7300000000000004</v>
      </c>
      <c r="L264" s="50"/>
      <c r="M264" s="50"/>
      <c r="N264" s="48" t="s">
        <v>72</v>
      </c>
      <c r="O264" s="51">
        <f t="shared" si="152"/>
        <v>4.7300000000000004</v>
      </c>
      <c r="P264" s="93">
        <f t="shared" si="166"/>
        <v>4.7300000000000004</v>
      </c>
      <c r="Q264" s="53">
        <f t="shared" si="167"/>
        <v>0</v>
      </c>
      <c r="R264" s="53">
        <f t="shared" si="168"/>
        <v>0</v>
      </c>
      <c r="S264" s="53">
        <f t="shared" si="169"/>
        <v>0</v>
      </c>
      <c r="T264" s="54">
        <f t="shared" si="170"/>
        <v>0</v>
      </c>
      <c r="U264" s="54">
        <f t="shared" si="171"/>
        <v>0</v>
      </c>
      <c r="V264" s="54">
        <f t="shared" si="172"/>
        <v>0</v>
      </c>
      <c r="W264" s="54">
        <f t="shared" si="173"/>
        <v>28.380000000000003</v>
      </c>
      <c r="X264" s="54">
        <f t="shared" si="174"/>
        <v>0</v>
      </c>
      <c r="Y264" s="54">
        <f t="shared" si="175"/>
        <v>0</v>
      </c>
      <c r="Z264" s="54">
        <f t="shared" si="176"/>
        <v>0</v>
      </c>
      <c r="AA264" s="70">
        <f t="shared" si="177"/>
        <v>0</v>
      </c>
      <c r="AB264" s="74"/>
      <c r="AD264" s="95"/>
    </row>
    <row r="265" spans="1:30">
      <c r="A265" s="44"/>
      <c r="B265" s="55"/>
      <c r="C265" s="46">
        <v>3</v>
      </c>
      <c r="D265" s="46"/>
      <c r="E265" s="47">
        <v>2</v>
      </c>
      <c r="F265" s="48"/>
      <c r="G265" s="49">
        <v>52</v>
      </c>
      <c r="H265" s="49">
        <f t="shared" si="178"/>
        <v>104</v>
      </c>
      <c r="I265" s="49"/>
      <c r="J265" s="49">
        <v>6</v>
      </c>
      <c r="K265" s="94">
        <v>0.5</v>
      </c>
      <c r="L265" s="50"/>
      <c r="M265" s="50"/>
      <c r="N265" s="48" t="s">
        <v>72</v>
      </c>
      <c r="O265" s="51">
        <f t="shared" si="152"/>
        <v>0.5</v>
      </c>
      <c r="P265" s="93">
        <f t="shared" si="166"/>
        <v>0.5</v>
      </c>
      <c r="Q265" s="53">
        <f t="shared" si="167"/>
        <v>0</v>
      </c>
      <c r="R265" s="53">
        <f t="shared" si="168"/>
        <v>0</v>
      </c>
      <c r="S265" s="53">
        <f t="shared" si="169"/>
        <v>0</v>
      </c>
      <c r="T265" s="54">
        <f t="shared" si="170"/>
        <v>52</v>
      </c>
      <c r="U265" s="54">
        <f t="shared" si="171"/>
        <v>0</v>
      </c>
      <c r="V265" s="54">
        <f t="shared" si="172"/>
        <v>0</v>
      </c>
      <c r="W265" s="54">
        <f t="shared" si="173"/>
        <v>0</v>
      </c>
      <c r="X265" s="54">
        <f t="shared" si="174"/>
        <v>0</v>
      </c>
      <c r="Y265" s="54">
        <f t="shared" si="175"/>
        <v>0</v>
      </c>
      <c r="Z265" s="54">
        <f t="shared" si="176"/>
        <v>0</v>
      </c>
      <c r="AA265" s="70">
        <f t="shared" si="177"/>
        <v>0</v>
      </c>
      <c r="AB265" s="74"/>
    </row>
    <row r="266" spans="1:30">
      <c r="A266" s="44"/>
      <c r="B266" s="72"/>
      <c r="C266" s="46">
        <v>4</v>
      </c>
      <c r="D266" s="46"/>
      <c r="E266" s="47">
        <v>2</v>
      </c>
      <c r="F266" s="48"/>
      <c r="G266" s="49">
        <v>52</v>
      </c>
      <c r="H266" s="49">
        <f t="shared" si="178"/>
        <v>104</v>
      </c>
      <c r="I266" s="49"/>
      <c r="J266" s="49">
        <v>6</v>
      </c>
      <c r="K266" s="94">
        <v>1.18</v>
      </c>
      <c r="L266" s="50"/>
      <c r="M266" s="50"/>
      <c r="N266" s="48" t="s">
        <v>72</v>
      </c>
      <c r="O266" s="51">
        <f t="shared" si="152"/>
        <v>1.18</v>
      </c>
      <c r="P266" s="93">
        <f t="shared" si="166"/>
        <v>1.18</v>
      </c>
      <c r="Q266" s="53">
        <f t="shared" si="167"/>
        <v>0</v>
      </c>
      <c r="R266" s="53">
        <f t="shared" si="168"/>
        <v>0</v>
      </c>
      <c r="S266" s="53">
        <f t="shared" si="169"/>
        <v>0</v>
      </c>
      <c r="T266" s="54">
        <f t="shared" si="170"/>
        <v>122.72</v>
      </c>
      <c r="U266" s="54">
        <f t="shared" si="171"/>
        <v>0</v>
      </c>
      <c r="V266" s="54">
        <f t="shared" si="172"/>
        <v>0</v>
      </c>
      <c r="W266" s="54">
        <f t="shared" si="173"/>
        <v>0</v>
      </c>
      <c r="X266" s="54">
        <f t="shared" si="174"/>
        <v>0</v>
      </c>
      <c r="Y266" s="54">
        <f t="shared" si="175"/>
        <v>0</v>
      </c>
      <c r="Z266" s="54">
        <f t="shared" si="176"/>
        <v>0</v>
      </c>
      <c r="AA266" s="70">
        <f t="shared" si="177"/>
        <v>0</v>
      </c>
      <c r="AB266" s="74"/>
    </row>
    <row r="267" spans="1:30">
      <c r="A267" s="44"/>
      <c r="B267" s="55"/>
      <c r="C267" s="46">
        <v>5</v>
      </c>
      <c r="D267" s="46"/>
      <c r="E267" s="47">
        <v>2</v>
      </c>
      <c r="F267" s="48"/>
      <c r="G267" s="49">
        <v>3</v>
      </c>
      <c r="H267" s="49">
        <f t="shared" si="178"/>
        <v>6</v>
      </c>
      <c r="I267" s="49"/>
      <c r="J267" s="49">
        <v>12</v>
      </c>
      <c r="K267" s="94">
        <v>4.74</v>
      </c>
      <c r="L267" s="50"/>
      <c r="M267" s="50"/>
      <c r="N267" s="48" t="s">
        <v>72</v>
      </c>
      <c r="O267" s="51">
        <f t="shared" si="152"/>
        <v>4.74</v>
      </c>
      <c r="P267" s="93">
        <f t="shared" si="166"/>
        <v>4.74</v>
      </c>
      <c r="Q267" s="53">
        <f t="shared" si="167"/>
        <v>0</v>
      </c>
      <c r="R267" s="53">
        <f t="shared" si="168"/>
        <v>0</v>
      </c>
      <c r="S267" s="53">
        <f t="shared" si="169"/>
        <v>0</v>
      </c>
      <c r="T267" s="54">
        <f t="shared" si="170"/>
        <v>0</v>
      </c>
      <c r="U267" s="54">
        <f t="shared" si="171"/>
        <v>0</v>
      </c>
      <c r="V267" s="54">
        <f t="shared" si="172"/>
        <v>0</v>
      </c>
      <c r="W267" s="54">
        <f t="shared" si="173"/>
        <v>28.44</v>
      </c>
      <c r="X267" s="54">
        <f t="shared" si="174"/>
        <v>0</v>
      </c>
      <c r="Y267" s="54">
        <f t="shared" si="175"/>
        <v>0</v>
      </c>
      <c r="Z267" s="54">
        <f t="shared" si="176"/>
        <v>0</v>
      </c>
      <c r="AA267" s="70">
        <f t="shared" si="177"/>
        <v>0</v>
      </c>
      <c r="AB267" s="74"/>
      <c r="AD267" s="95"/>
    </row>
    <row r="268" spans="1:30">
      <c r="A268" s="44"/>
      <c r="B268" s="55"/>
      <c r="C268" s="46">
        <v>6</v>
      </c>
      <c r="D268" s="46"/>
      <c r="E268" s="47">
        <v>2</v>
      </c>
      <c r="F268" s="48"/>
      <c r="G268" s="49">
        <v>3</v>
      </c>
      <c r="H268" s="49">
        <f t="shared" si="178"/>
        <v>6</v>
      </c>
      <c r="I268" s="49"/>
      <c r="J268" s="49">
        <v>12</v>
      </c>
      <c r="K268" s="94">
        <v>4.2699999999999996</v>
      </c>
      <c r="L268" s="50"/>
      <c r="M268" s="50"/>
      <c r="N268" s="48" t="s">
        <v>72</v>
      </c>
      <c r="O268" s="51">
        <f t="shared" si="152"/>
        <v>4.2699999999999996</v>
      </c>
      <c r="P268" s="93">
        <f t="shared" si="166"/>
        <v>4.2699999999999996</v>
      </c>
      <c r="Q268" s="53">
        <f t="shared" si="167"/>
        <v>0</v>
      </c>
      <c r="R268" s="53">
        <f t="shared" si="168"/>
        <v>0</v>
      </c>
      <c r="S268" s="53">
        <f t="shared" si="169"/>
        <v>0</v>
      </c>
      <c r="T268" s="54">
        <f t="shared" si="170"/>
        <v>0</v>
      </c>
      <c r="U268" s="54">
        <f t="shared" si="171"/>
        <v>0</v>
      </c>
      <c r="V268" s="54">
        <f t="shared" si="172"/>
        <v>0</v>
      </c>
      <c r="W268" s="54">
        <f t="shared" si="173"/>
        <v>25.619999999999997</v>
      </c>
      <c r="X268" s="54">
        <f t="shared" si="174"/>
        <v>0</v>
      </c>
      <c r="Y268" s="54">
        <f t="shared" si="175"/>
        <v>0</v>
      </c>
      <c r="Z268" s="54">
        <f t="shared" si="176"/>
        <v>0</v>
      </c>
      <c r="AA268" s="70">
        <f t="shared" si="177"/>
        <v>0</v>
      </c>
      <c r="AB268" s="74"/>
    </row>
    <row r="269" spans="1:30">
      <c r="A269" s="44"/>
      <c r="B269" s="55"/>
      <c r="C269" s="46">
        <v>7</v>
      </c>
      <c r="D269" s="46"/>
      <c r="E269" s="47">
        <v>2</v>
      </c>
      <c r="F269" s="48"/>
      <c r="G269" s="49">
        <v>3</v>
      </c>
      <c r="H269" s="49">
        <f t="shared" si="178"/>
        <v>6</v>
      </c>
      <c r="I269" s="49"/>
      <c r="J269" s="49">
        <v>8</v>
      </c>
      <c r="K269" s="94">
        <v>4.34</v>
      </c>
      <c r="L269" s="50"/>
      <c r="M269" s="50"/>
      <c r="N269" s="48" t="s">
        <v>72</v>
      </c>
      <c r="O269" s="51">
        <f t="shared" si="152"/>
        <v>4.34</v>
      </c>
      <c r="P269" s="93">
        <f t="shared" si="166"/>
        <v>4.34</v>
      </c>
      <c r="Q269" s="53">
        <f t="shared" si="167"/>
        <v>0</v>
      </c>
      <c r="R269" s="53">
        <f t="shared" si="168"/>
        <v>0</v>
      </c>
      <c r="S269" s="53">
        <f t="shared" si="169"/>
        <v>0</v>
      </c>
      <c r="T269" s="54">
        <f t="shared" si="170"/>
        <v>0</v>
      </c>
      <c r="U269" s="54">
        <f t="shared" si="171"/>
        <v>26.04</v>
      </c>
      <c r="V269" s="54">
        <f t="shared" si="172"/>
        <v>0</v>
      </c>
      <c r="W269" s="54">
        <f t="shared" si="173"/>
        <v>0</v>
      </c>
      <c r="X269" s="54">
        <f t="shared" si="174"/>
        <v>0</v>
      </c>
      <c r="Y269" s="54">
        <f t="shared" si="175"/>
        <v>0</v>
      </c>
      <c r="Z269" s="54">
        <f t="shared" si="176"/>
        <v>0</v>
      </c>
      <c r="AA269" s="70">
        <f t="shared" si="177"/>
        <v>0</v>
      </c>
      <c r="AB269" s="74"/>
    </row>
    <row r="270" spans="1:30" ht="15.75">
      <c r="A270" s="140" t="s">
        <v>10</v>
      </c>
      <c r="B270" s="141" t="s">
        <v>97</v>
      </c>
      <c r="C270" s="141"/>
      <c r="D270" s="142"/>
      <c r="E270" s="47"/>
      <c r="F270" s="48"/>
      <c r="G270" s="49"/>
      <c r="H270" s="49"/>
      <c r="I270" s="49"/>
      <c r="J270" s="49"/>
      <c r="K270" s="94"/>
      <c r="L270" s="50"/>
      <c r="M270" s="50"/>
      <c r="N270" s="48"/>
      <c r="O270" s="51">
        <f t="shared" si="152"/>
        <v>0</v>
      </c>
      <c r="P270" s="93">
        <f t="shared" si="166"/>
        <v>0</v>
      </c>
      <c r="Q270" s="53">
        <f t="shared" si="167"/>
        <v>0</v>
      </c>
      <c r="R270" s="53">
        <f t="shared" si="168"/>
        <v>0</v>
      </c>
      <c r="S270" s="53">
        <f t="shared" si="169"/>
        <v>0</v>
      </c>
      <c r="T270" s="54">
        <f t="shared" si="170"/>
        <v>0</v>
      </c>
      <c r="U270" s="54">
        <f t="shared" si="171"/>
        <v>0</v>
      </c>
      <c r="V270" s="54">
        <f t="shared" si="172"/>
        <v>0</v>
      </c>
      <c r="W270" s="54">
        <f t="shared" si="173"/>
        <v>0</v>
      </c>
      <c r="X270" s="54">
        <f t="shared" si="174"/>
        <v>0</v>
      </c>
      <c r="Y270" s="54">
        <f t="shared" si="175"/>
        <v>0</v>
      </c>
      <c r="Z270" s="54">
        <f t="shared" si="176"/>
        <v>0</v>
      </c>
      <c r="AA270" s="54">
        <f t="shared" si="177"/>
        <v>0</v>
      </c>
    </row>
    <row r="271" spans="1:30">
      <c r="A271" s="44"/>
      <c r="B271" s="72"/>
      <c r="C271" s="46">
        <v>8</v>
      </c>
      <c r="D271" s="46"/>
      <c r="E271" s="47">
        <v>2</v>
      </c>
      <c r="F271" s="48"/>
      <c r="G271" s="49">
        <v>52</v>
      </c>
      <c r="H271" s="49">
        <f t="shared" ref="H271:H276" si="179">PRODUCT(E271,G271)</f>
        <v>104</v>
      </c>
      <c r="I271" s="49"/>
      <c r="J271" s="49">
        <v>6</v>
      </c>
      <c r="K271" s="94">
        <v>0.5</v>
      </c>
      <c r="L271" s="50"/>
      <c r="M271" s="50"/>
      <c r="N271" s="48" t="s">
        <v>72</v>
      </c>
      <c r="O271" s="51">
        <f t="shared" si="152"/>
        <v>0.5</v>
      </c>
      <c r="P271" s="93">
        <f t="shared" si="166"/>
        <v>0.5</v>
      </c>
      <c r="Q271" s="53">
        <f t="shared" si="167"/>
        <v>0</v>
      </c>
      <c r="R271" s="53">
        <f t="shared" si="168"/>
        <v>0</v>
      </c>
      <c r="S271" s="53">
        <f t="shared" si="169"/>
        <v>0</v>
      </c>
      <c r="T271" s="54">
        <f t="shared" si="170"/>
        <v>52</v>
      </c>
      <c r="U271" s="54">
        <f t="shared" si="171"/>
        <v>0</v>
      </c>
      <c r="V271" s="54">
        <f t="shared" si="172"/>
        <v>0</v>
      </c>
      <c r="W271" s="54">
        <f t="shared" si="173"/>
        <v>0</v>
      </c>
      <c r="X271" s="54">
        <f t="shared" si="174"/>
        <v>0</v>
      </c>
      <c r="Y271" s="54">
        <f t="shared" si="175"/>
        <v>0</v>
      </c>
      <c r="Z271" s="54">
        <f t="shared" si="176"/>
        <v>0</v>
      </c>
      <c r="AA271" s="70">
        <f t="shared" si="177"/>
        <v>0</v>
      </c>
      <c r="AB271" s="74"/>
    </row>
    <row r="272" spans="1:30">
      <c r="A272" s="44"/>
      <c r="B272" s="55"/>
      <c r="C272" s="46">
        <v>9</v>
      </c>
      <c r="D272" s="46"/>
      <c r="E272" s="47">
        <v>2</v>
      </c>
      <c r="F272" s="48"/>
      <c r="G272" s="49">
        <v>3</v>
      </c>
      <c r="H272" s="49">
        <f t="shared" si="179"/>
        <v>6</v>
      </c>
      <c r="I272" s="49"/>
      <c r="J272" s="49">
        <v>12</v>
      </c>
      <c r="K272" s="94">
        <v>4.92</v>
      </c>
      <c r="L272" s="50"/>
      <c r="M272" s="50"/>
      <c r="N272" s="48" t="s">
        <v>72</v>
      </c>
      <c r="O272" s="51">
        <f t="shared" si="152"/>
        <v>4.92</v>
      </c>
      <c r="P272" s="93">
        <f t="shared" si="166"/>
        <v>4.92</v>
      </c>
      <c r="Q272" s="53">
        <f t="shared" si="167"/>
        <v>0</v>
      </c>
      <c r="R272" s="53">
        <f t="shared" si="168"/>
        <v>0</v>
      </c>
      <c r="S272" s="53">
        <f t="shared" si="169"/>
        <v>0</v>
      </c>
      <c r="T272" s="54">
        <f t="shared" si="170"/>
        <v>0</v>
      </c>
      <c r="U272" s="54">
        <f t="shared" si="171"/>
        <v>0</v>
      </c>
      <c r="V272" s="54">
        <f t="shared" si="172"/>
        <v>0</v>
      </c>
      <c r="W272" s="54">
        <f t="shared" si="173"/>
        <v>29.52</v>
      </c>
      <c r="X272" s="54">
        <f t="shared" si="174"/>
        <v>0</v>
      </c>
      <c r="Y272" s="54">
        <f t="shared" si="175"/>
        <v>0</v>
      </c>
      <c r="Z272" s="54">
        <f t="shared" si="176"/>
        <v>0</v>
      </c>
      <c r="AA272" s="70">
        <f t="shared" si="177"/>
        <v>0</v>
      </c>
      <c r="AB272" s="74"/>
    </row>
    <row r="273" spans="1:28">
      <c r="A273" s="44"/>
      <c r="B273" s="55"/>
      <c r="C273" s="46">
        <v>10</v>
      </c>
      <c r="D273" s="46"/>
      <c r="E273" s="47">
        <v>2</v>
      </c>
      <c r="F273" s="48"/>
      <c r="G273" s="49">
        <v>3</v>
      </c>
      <c r="H273" s="49">
        <f t="shared" si="179"/>
        <v>6</v>
      </c>
      <c r="I273" s="49"/>
      <c r="J273" s="49">
        <v>12</v>
      </c>
      <c r="K273" s="94">
        <v>4.8899999999999997</v>
      </c>
      <c r="L273" s="50"/>
      <c r="M273" s="50"/>
      <c r="N273" s="48" t="s">
        <v>72</v>
      </c>
      <c r="O273" s="51">
        <f t="shared" si="152"/>
        <v>4.8899999999999997</v>
      </c>
      <c r="P273" s="93">
        <f t="shared" si="166"/>
        <v>4.8899999999999997</v>
      </c>
      <c r="Q273" s="53">
        <f t="shared" si="167"/>
        <v>0</v>
      </c>
      <c r="R273" s="53">
        <f t="shared" si="168"/>
        <v>0</v>
      </c>
      <c r="S273" s="53">
        <f t="shared" si="169"/>
        <v>0</v>
      </c>
      <c r="T273" s="54">
        <f t="shared" si="170"/>
        <v>0</v>
      </c>
      <c r="U273" s="54">
        <f t="shared" si="171"/>
        <v>0</v>
      </c>
      <c r="V273" s="54">
        <f t="shared" si="172"/>
        <v>0</v>
      </c>
      <c r="W273" s="54">
        <f t="shared" si="173"/>
        <v>29.339999999999996</v>
      </c>
      <c r="X273" s="54">
        <f t="shared" si="174"/>
        <v>0</v>
      </c>
      <c r="Y273" s="54">
        <f t="shared" si="175"/>
        <v>0</v>
      </c>
      <c r="Z273" s="54">
        <f t="shared" si="176"/>
        <v>0</v>
      </c>
      <c r="AA273" s="70">
        <f t="shared" si="177"/>
        <v>0</v>
      </c>
      <c r="AB273" s="74"/>
    </row>
    <row r="274" spans="1:28">
      <c r="A274" s="44"/>
      <c r="B274" s="55"/>
      <c r="C274" s="46">
        <v>11</v>
      </c>
      <c r="D274" s="46"/>
      <c r="E274" s="47">
        <v>2</v>
      </c>
      <c r="F274" s="48"/>
      <c r="G274" s="49">
        <v>3</v>
      </c>
      <c r="H274" s="49">
        <f t="shared" si="179"/>
        <v>6</v>
      </c>
      <c r="I274" s="49"/>
      <c r="J274" s="49">
        <v>12</v>
      </c>
      <c r="K274" s="94">
        <v>4.2699999999999996</v>
      </c>
      <c r="L274" s="50"/>
      <c r="M274" s="50"/>
      <c r="N274" s="48" t="s">
        <v>72</v>
      </c>
      <c r="O274" s="51">
        <f t="shared" si="152"/>
        <v>4.2699999999999996</v>
      </c>
      <c r="P274" s="93">
        <f t="shared" si="166"/>
        <v>4.2699999999999996</v>
      </c>
      <c r="Q274" s="53">
        <f t="shared" si="167"/>
        <v>0</v>
      </c>
      <c r="R274" s="53">
        <f t="shared" si="168"/>
        <v>0</v>
      </c>
      <c r="S274" s="53">
        <f t="shared" si="169"/>
        <v>0</v>
      </c>
      <c r="T274" s="54">
        <f t="shared" si="170"/>
        <v>0</v>
      </c>
      <c r="U274" s="54">
        <f t="shared" si="171"/>
        <v>0</v>
      </c>
      <c r="V274" s="54">
        <f t="shared" si="172"/>
        <v>0</v>
      </c>
      <c r="W274" s="54">
        <f t="shared" si="173"/>
        <v>25.619999999999997</v>
      </c>
      <c r="X274" s="54">
        <f t="shared" si="174"/>
        <v>0</v>
      </c>
      <c r="Y274" s="54">
        <f t="shared" si="175"/>
        <v>0</v>
      </c>
      <c r="Z274" s="54">
        <f t="shared" si="176"/>
        <v>0</v>
      </c>
      <c r="AA274" s="70">
        <f t="shared" si="177"/>
        <v>0</v>
      </c>
      <c r="AB274" s="74"/>
    </row>
    <row r="275" spans="1:28">
      <c r="A275" s="44"/>
      <c r="B275" s="75"/>
      <c r="C275" s="46">
        <v>12</v>
      </c>
      <c r="D275" s="46"/>
      <c r="E275" s="47">
        <v>2</v>
      </c>
      <c r="F275" s="48"/>
      <c r="G275" s="49">
        <v>3</v>
      </c>
      <c r="H275" s="49">
        <f t="shared" si="179"/>
        <v>6</v>
      </c>
      <c r="I275" s="49"/>
      <c r="J275" s="49">
        <v>8</v>
      </c>
      <c r="K275" s="94">
        <v>4.22</v>
      </c>
      <c r="L275" s="50"/>
      <c r="M275" s="50"/>
      <c r="N275" s="48" t="s">
        <v>72</v>
      </c>
      <c r="O275" s="51">
        <f>IF(OR(N275="Sm",N275="PtS",N275="PtR",N275="Pt"),P275,IF(AND(N275="C",K275&gt;0),K275+18*MAX(I275,J275)*0.001-0.06,IF(AND(N275="2C",K275&gt;0),K275+36*MAX(I275,J275)*0.001-0.06,IF(AND(N275="Cd",L275&gt;0,M275&gt;0),2*(L275+M275+10.25*MAX(I275,J275)*0.001-0.12),IF(AND(N275="Ep",M275&gt;0),M275+22*MAX(I275,J275)*0.001-0.06,IF(AND(N275="Et",M275&gt;0),2*(M275+12.25*MAX(I275,J275)*0.001-0.06),P275))))))</f>
        <v>4.22</v>
      </c>
      <c r="P275" s="93">
        <f t="shared" si="166"/>
        <v>4.22</v>
      </c>
      <c r="Q275" s="53">
        <f t="shared" si="167"/>
        <v>0</v>
      </c>
      <c r="R275" s="53">
        <f t="shared" si="168"/>
        <v>0</v>
      </c>
      <c r="S275" s="53">
        <f t="shared" si="169"/>
        <v>0</v>
      </c>
      <c r="T275" s="54">
        <f t="shared" si="170"/>
        <v>0</v>
      </c>
      <c r="U275" s="54">
        <f t="shared" si="171"/>
        <v>25.32</v>
      </c>
      <c r="V275" s="54">
        <f t="shared" si="172"/>
        <v>0</v>
      </c>
      <c r="W275" s="54">
        <f t="shared" si="173"/>
        <v>0</v>
      </c>
      <c r="X275" s="54">
        <f t="shared" si="174"/>
        <v>0</v>
      </c>
      <c r="Y275" s="54">
        <f t="shared" si="175"/>
        <v>0</v>
      </c>
      <c r="Z275" s="54">
        <f t="shared" si="176"/>
        <v>0</v>
      </c>
      <c r="AA275" s="70">
        <f t="shared" si="177"/>
        <v>0</v>
      </c>
      <c r="AB275" s="74"/>
    </row>
    <row r="276" spans="1:28">
      <c r="A276" s="56"/>
      <c r="B276" s="46"/>
      <c r="C276" s="46">
        <v>13</v>
      </c>
      <c r="D276" s="46"/>
      <c r="E276" s="47">
        <v>2</v>
      </c>
      <c r="F276" s="48"/>
      <c r="G276" s="49">
        <v>52</v>
      </c>
      <c r="H276" s="49">
        <f t="shared" si="179"/>
        <v>104</v>
      </c>
      <c r="I276" s="49"/>
      <c r="J276" s="49">
        <v>6</v>
      </c>
      <c r="K276" s="94">
        <v>1.18</v>
      </c>
      <c r="L276" s="50"/>
      <c r="M276" s="50"/>
      <c r="N276" s="48" t="s">
        <v>72</v>
      </c>
      <c r="O276" s="51">
        <f t="shared" ref="O276:O281" si="180">IF(OR(N276="Sm",N276="PtS",N276="PtR",N276="Pt"),P276,IF(AND(N276="C",K276&gt;0),K276+18*MAX(I276,J276)*0.001-0.06,IF(AND(N276="2C",K276&gt;0),K276+36*MAX(I276,J276)*0.001-0.06,IF(AND(N276="Cd",L276&gt;0,M276&gt;0),2*(L276+M276+10.25*MAX(I276,J276)*0.001-0.12),IF(AND(N276="Ep",M276&gt;0),M276+22*MAX(I276,J276)*0.001-0.06,IF(AND(N276="Et",M276&gt;0),2*(M276+12.25*MAX(I276,J276)*0.001-0.06),P276))))))</f>
        <v>1.18</v>
      </c>
      <c r="P276" s="93">
        <f t="shared" ref="P276:P282" si="181">IF(AND(N276="Sm",K276&gt;0),K276+2*(17*MAX(I276,J276)*0.001)-0.06,IF(AND(N276="PtS",M276&gt;0),M276+35*MAX(I276,J276)*0.001+60*MAX(I276,J276)*0.001-0.05,IF(AND(N276="PtR",M276&gt;0),M276+60*MAX(I276,J276)*0.001,IF(AND(N276="Pt",M276&gt;0),M276+15*MAX(I276,J276)*0.001,IF(OR(N276="C",N276="2C",N276="Cd",N276="Ep",N276="Et",N276="Sm",N276="PtS",N276="PtR",N276="Pt"),0,K276)))))</f>
        <v>1.18</v>
      </c>
      <c r="Q276" s="53">
        <f t="shared" ref="Q276:Q282" si="182">IF(I276=6,H276*O276,0)</f>
        <v>0</v>
      </c>
      <c r="R276" s="53">
        <f t="shared" ref="R276:R282" si="183">IF(I276=8,H276*O276,0)</f>
        <v>0</v>
      </c>
      <c r="S276" s="53">
        <f t="shared" ref="S276:S282" si="184">IF(I276=10,H276*O276,0)</f>
        <v>0</v>
      </c>
      <c r="T276" s="54">
        <f t="shared" ref="T276:T282" si="185">IF(J276 =6,H276*O276,0)</f>
        <v>122.72</v>
      </c>
      <c r="U276" s="54">
        <f t="shared" ref="U276:U282" si="186">IF(J276 =8,H276*O276,0)</f>
        <v>0</v>
      </c>
      <c r="V276" s="54">
        <f t="shared" ref="V276:V282" si="187">IF(J276 =10,H276*O276,0)</f>
        <v>0</v>
      </c>
      <c r="W276" s="54">
        <f t="shared" ref="W276:W282" si="188">IF(J276 =12,H276*O276,0)</f>
        <v>0</v>
      </c>
      <c r="X276" s="54">
        <f t="shared" ref="X276:X282" si="189">IF(J276 =14,H276*O276,0)</f>
        <v>0</v>
      </c>
      <c r="Y276" s="54">
        <f t="shared" ref="Y276:Y282" si="190">IF(J276 =16,H276*O276,0)</f>
        <v>0</v>
      </c>
      <c r="Z276" s="54">
        <f t="shared" ref="Z276:Z282" si="191">IF(J276 =20,H276*O276,0)</f>
        <v>0</v>
      </c>
      <c r="AA276" s="70">
        <f t="shared" ref="AA276:AA282" si="192">IF(J276 =25,H276*O276,0)</f>
        <v>0</v>
      </c>
      <c r="AB276" s="74"/>
    </row>
    <row r="277" spans="1:28" ht="15.75">
      <c r="A277" s="140" t="s">
        <v>11</v>
      </c>
      <c r="B277" s="141" t="s">
        <v>97</v>
      </c>
      <c r="C277" s="141"/>
      <c r="D277" s="142"/>
      <c r="E277" s="47"/>
      <c r="F277" s="48"/>
      <c r="G277" s="49"/>
      <c r="H277" s="49"/>
      <c r="I277" s="49"/>
      <c r="J277" s="49"/>
      <c r="K277" s="94"/>
      <c r="L277" s="50"/>
      <c r="M277" s="50"/>
      <c r="N277" s="48"/>
      <c r="O277" s="51">
        <f t="shared" si="180"/>
        <v>0</v>
      </c>
      <c r="P277" s="93">
        <f t="shared" si="181"/>
        <v>0</v>
      </c>
      <c r="Q277" s="53">
        <f t="shared" si="182"/>
        <v>0</v>
      </c>
      <c r="R277" s="53">
        <f t="shared" si="183"/>
        <v>0</v>
      </c>
      <c r="S277" s="53">
        <f t="shared" si="184"/>
        <v>0</v>
      </c>
      <c r="T277" s="54">
        <f t="shared" si="185"/>
        <v>0</v>
      </c>
      <c r="U277" s="54">
        <f t="shared" si="186"/>
        <v>0</v>
      </c>
      <c r="V277" s="54">
        <f t="shared" si="187"/>
        <v>0</v>
      </c>
      <c r="W277" s="54">
        <f t="shared" si="188"/>
        <v>0</v>
      </c>
      <c r="X277" s="54">
        <f t="shared" si="189"/>
        <v>0</v>
      </c>
      <c r="Y277" s="54">
        <f t="shared" si="190"/>
        <v>0</v>
      </c>
      <c r="Z277" s="54">
        <f t="shared" si="191"/>
        <v>0</v>
      </c>
      <c r="AA277" s="54">
        <f t="shared" si="192"/>
        <v>0</v>
      </c>
    </row>
    <row r="278" spans="1:28">
      <c r="A278" s="44"/>
      <c r="B278" s="72"/>
      <c r="C278" s="46">
        <v>14</v>
      </c>
      <c r="D278" s="46"/>
      <c r="E278" s="47">
        <v>2</v>
      </c>
      <c r="F278" s="48"/>
      <c r="G278" s="49">
        <v>42</v>
      </c>
      <c r="H278" s="49">
        <f>PRODUCT(E278,G278)</f>
        <v>84</v>
      </c>
      <c r="I278" s="49"/>
      <c r="J278" s="49">
        <v>6</v>
      </c>
      <c r="K278" s="94">
        <v>0.5</v>
      </c>
      <c r="L278" s="50"/>
      <c r="M278" s="50"/>
      <c r="N278" s="48" t="s">
        <v>72</v>
      </c>
      <c r="O278" s="51">
        <f t="shared" si="180"/>
        <v>0.5</v>
      </c>
      <c r="P278" s="93">
        <f t="shared" si="181"/>
        <v>0.5</v>
      </c>
      <c r="Q278" s="53">
        <f t="shared" si="182"/>
        <v>0</v>
      </c>
      <c r="R278" s="53">
        <f t="shared" si="183"/>
        <v>0</v>
      </c>
      <c r="S278" s="53">
        <f t="shared" si="184"/>
        <v>0</v>
      </c>
      <c r="T278" s="54">
        <f t="shared" si="185"/>
        <v>42</v>
      </c>
      <c r="U278" s="54">
        <f t="shared" si="186"/>
        <v>0</v>
      </c>
      <c r="V278" s="54">
        <f t="shared" si="187"/>
        <v>0</v>
      </c>
      <c r="W278" s="54">
        <f t="shared" si="188"/>
        <v>0</v>
      </c>
      <c r="X278" s="54">
        <f t="shared" si="189"/>
        <v>0</v>
      </c>
      <c r="Y278" s="54">
        <f t="shared" si="190"/>
        <v>0</v>
      </c>
      <c r="Z278" s="54">
        <f t="shared" si="191"/>
        <v>0</v>
      </c>
      <c r="AA278" s="70">
        <f t="shared" si="192"/>
        <v>0</v>
      </c>
      <c r="AB278" s="74"/>
    </row>
    <row r="279" spans="1:28">
      <c r="A279" s="44"/>
      <c r="B279" s="55"/>
      <c r="C279" s="46">
        <v>15</v>
      </c>
      <c r="D279" s="46"/>
      <c r="E279" s="47">
        <v>2</v>
      </c>
      <c r="F279" s="48"/>
      <c r="G279" s="49">
        <v>3</v>
      </c>
      <c r="H279" s="49">
        <f>PRODUCT(E279,G279)</f>
        <v>6</v>
      </c>
      <c r="I279" s="49"/>
      <c r="J279" s="49">
        <v>12</v>
      </c>
      <c r="K279" s="94">
        <v>3.9</v>
      </c>
      <c r="L279" s="50"/>
      <c r="M279" s="50"/>
      <c r="N279" s="48" t="s">
        <v>72</v>
      </c>
      <c r="O279" s="51">
        <f t="shared" si="180"/>
        <v>3.9</v>
      </c>
      <c r="P279" s="93">
        <f t="shared" si="181"/>
        <v>3.9</v>
      </c>
      <c r="Q279" s="53">
        <f t="shared" si="182"/>
        <v>0</v>
      </c>
      <c r="R279" s="53">
        <f t="shared" si="183"/>
        <v>0</v>
      </c>
      <c r="S279" s="53">
        <f t="shared" si="184"/>
        <v>0</v>
      </c>
      <c r="T279" s="54">
        <f t="shared" si="185"/>
        <v>0</v>
      </c>
      <c r="U279" s="54">
        <f t="shared" si="186"/>
        <v>0</v>
      </c>
      <c r="V279" s="54">
        <f t="shared" si="187"/>
        <v>0</v>
      </c>
      <c r="W279" s="54">
        <f t="shared" si="188"/>
        <v>23.4</v>
      </c>
      <c r="X279" s="54">
        <f t="shared" si="189"/>
        <v>0</v>
      </c>
      <c r="Y279" s="54">
        <f t="shared" si="190"/>
        <v>0</v>
      </c>
      <c r="Z279" s="54">
        <f t="shared" si="191"/>
        <v>0</v>
      </c>
      <c r="AA279" s="70">
        <f t="shared" si="192"/>
        <v>0</v>
      </c>
      <c r="AB279" s="74"/>
    </row>
    <row r="280" spans="1:28">
      <c r="A280" s="44"/>
      <c r="B280" s="55"/>
      <c r="C280" s="46">
        <v>16</v>
      </c>
      <c r="D280" s="46"/>
      <c r="E280" s="47">
        <v>2</v>
      </c>
      <c r="F280" s="48"/>
      <c r="G280" s="49">
        <v>3</v>
      </c>
      <c r="H280" s="49">
        <f>PRODUCT(E280,G280)</f>
        <v>6</v>
      </c>
      <c r="I280" s="49"/>
      <c r="J280" s="49">
        <v>12</v>
      </c>
      <c r="K280" s="94">
        <v>3.57</v>
      </c>
      <c r="L280" s="50"/>
      <c r="M280" s="50"/>
      <c r="N280" s="48" t="s">
        <v>72</v>
      </c>
      <c r="O280" s="51">
        <f t="shared" si="180"/>
        <v>3.57</v>
      </c>
      <c r="P280" s="93">
        <f t="shared" si="181"/>
        <v>3.57</v>
      </c>
      <c r="Q280" s="53">
        <f t="shared" si="182"/>
        <v>0</v>
      </c>
      <c r="R280" s="53">
        <f t="shared" si="183"/>
        <v>0</v>
      </c>
      <c r="S280" s="53">
        <f t="shared" si="184"/>
        <v>0</v>
      </c>
      <c r="T280" s="54">
        <f t="shared" si="185"/>
        <v>0</v>
      </c>
      <c r="U280" s="54">
        <f t="shared" si="186"/>
        <v>0</v>
      </c>
      <c r="V280" s="54">
        <f t="shared" si="187"/>
        <v>0</v>
      </c>
      <c r="W280" s="54">
        <f t="shared" si="188"/>
        <v>21.419999999999998</v>
      </c>
      <c r="X280" s="54">
        <f t="shared" si="189"/>
        <v>0</v>
      </c>
      <c r="Y280" s="54">
        <f t="shared" si="190"/>
        <v>0</v>
      </c>
      <c r="Z280" s="54">
        <f t="shared" si="191"/>
        <v>0</v>
      </c>
      <c r="AA280" s="70">
        <f t="shared" si="192"/>
        <v>0</v>
      </c>
      <c r="AB280" s="74"/>
    </row>
    <row r="281" spans="1:28">
      <c r="A281" s="44"/>
      <c r="B281" s="55"/>
      <c r="C281" s="46">
        <v>17</v>
      </c>
      <c r="D281" s="46"/>
      <c r="E281" s="47">
        <v>2</v>
      </c>
      <c r="F281" s="48"/>
      <c r="G281" s="49">
        <v>3</v>
      </c>
      <c r="H281" s="49">
        <f>PRODUCT(E281,G281)</f>
        <v>6</v>
      </c>
      <c r="I281" s="49"/>
      <c r="J281" s="49">
        <v>8</v>
      </c>
      <c r="K281" s="94">
        <v>3.52</v>
      </c>
      <c r="L281" s="50"/>
      <c r="M281" s="50"/>
      <c r="N281" s="48" t="s">
        <v>72</v>
      </c>
      <c r="O281" s="51">
        <f t="shared" si="180"/>
        <v>3.52</v>
      </c>
      <c r="P281" s="93">
        <f t="shared" si="181"/>
        <v>3.52</v>
      </c>
      <c r="Q281" s="53">
        <f t="shared" si="182"/>
        <v>0</v>
      </c>
      <c r="R281" s="53">
        <f t="shared" si="183"/>
        <v>0</v>
      </c>
      <c r="S281" s="53">
        <f t="shared" si="184"/>
        <v>0</v>
      </c>
      <c r="T281" s="54">
        <f t="shared" si="185"/>
        <v>0</v>
      </c>
      <c r="U281" s="54">
        <f t="shared" si="186"/>
        <v>21.12</v>
      </c>
      <c r="V281" s="54">
        <f t="shared" si="187"/>
        <v>0</v>
      </c>
      <c r="W281" s="54">
        <f t="shared" si="188"/>
        <v>0</v>
      </c>
      <c r="X281" s="54">
        <f t="shared" si="189"/>
        <v>0</v>
      </c>
      <c r="Y281" s="54">
        <f t="shared" si="190"/>
        <v>0</v>
      </c>
      <c r="Z281" s="54">
        <f t="shared" si="191"/>
        <v>0</v>
      </c>
      <c r="AA281" s="70">
        <f t="shared" si="192"/>
        <v>0</v>
      </c>
      <c r="AB281" s="74"/>
    </row>
    <row r="282" spans="1:28">
      <c r="A282" s="44"/>
      <c r="B282" s="55"/>
      <c r="C282" s="46">
        <v>18</v>
      </c>
      <c r="D282" s="46"/>
      <c r="E282" s="47">
        <v>2</v>
      </c>
      <c r="F282" s="48"/>
      <c r="G282" s="49">
        <v>42</v>
      </c>
      <c r="H282" s="49">
        <f>PRODUCT(E282,G282)</f>
        <v>84</v>
      </c>
      <c r="I282" s="49"/>
      <c r="J282" s="49">
        <v>6</v>
      </c>
      <c r="K282" s="94">
        <v>1.18</v>
      </c>
      <c r="L282" s="50"/>
      <c r="M282" s="50"/>
      <c r="N282" s="48" t="s">
        <v>72</v>
      </c>
      <c r="O282" s="51">
        <f>IF(OR(N282="Sm",N282="PtS",N282="PtR",N282="Pt"),P282,IF(AND(N282="C",K282&gt;0),K282+18*MAX(I282,J282)*0.001-0.06,IF(AND(N282="2C",K282&gt;0),K282+36*MAX(I282,J282)*0.001-0.06,IF(AND(N282="Cd",L282&gt;0,M282&gt;0),2*(L282+M282+10.25*MAX(I282,J282)*0.001-0.12),IF(AND(N282="Ep",M282&gt;0),M282+22*MAX(I282,J282)*0.001-0.06,IF(AND(N282="Et",M282&gt;0),2*(M282+12.25*MAX(I282,J282)*0.001-0.06),P282))))))</f>
        <v>1.18</v>
      </c>
      <c r="P282" s="93">
        <f t="shared" si="181"/>
        <v>1.18</v>
      </c>
      <c r="Q282" s="53">
        <f t="shared" si="182"/>
        <v>0</v>
      </c>
      <c r="R282" s="53">
        <f t="shared" si="183"/>
        <v>0</v>
      </c>
      <c r="S282" s="53">
        <f t="shared" si="184"/>
        <v>0</v>
      </c>
      <c r="T282" s="54">
        <f t="shared" si="185"/>
        <v>99.11999999999999</v>
      </c>
      <c r="U282" s="54">
        <f t="shared" si="186"/>
        <v>0</v>
      </c>
      <c r="V282" s="54">
        <f t="shared" si="187"/>
        <v>0</v>
      </c>
      <c r="W282" s="54">
        <f t="shared" si="188"/>
        <v>0</v>
      </c>
      <c r="X282" s="54">
        <f t="shared" si="189"/>
        <v>0</v>
      </c>
      <c r="Y282" s="54">
        <f t="shared" si="190"/>
        <v>0</v>
      </c>
      <c r="Z282" s="54">
        <f t="shared" si="191"/>
        <v>0</v>
      </c>
      <c r="AA282" s="70">
        <f t="shared" si="192"/>
        <v>0</v>
      </c>
      <c r="AB282" s="74"/>
    </row>
    <row r="283" spans="1:28" ht="15.75">
      <c r="A283" s="140" t="s">
        <v>12</v>
      </c>
      <c r="B283" s="141" t="s">
        <v>97</v>
      </c>
      <c r="C283" s="141"/>
      <c r="D283" s="142"/>
      <c r="E283" s="47"/>
      <c r="F283" s="48"/>
      <c r="G283" s="49"/>
      <c r="H283" s="49"/>
      <c r="I283" s="49"/>
      <c r="J283" s="49"/>
      <c r="K283" s="94"/>
      <c r="L283" s="50"/>
      <c r="M283" s="50"/>
      <c r="N283" s="48"/>
      <c r="O283" s="51">
        <f t="shared" ref="O283:O318" si="193">IF(OR(N283="Sm",N283="PtS",N283="PtR",N283="Pt"),P283,IF(AND(N283="C",K283&gt;0),K283+18*MAX(I283,J283)*0.001-0.06,IF(AND(N283="2C",K283&gt;0),K283+36*MAX(I283,J283)*0.001-0.06,IF(AND(N283="Cd",L283&gt;0,M283&gt;0),2*(L283+M283+10.25*MAX(I283,J283)*0.001-0.12),IF(AND(N283="Ep",M283&gt;0),M283+22*MAX(I283,J283)*0.001-0.06,IF(AND(N283="Et",M283&gt;0),2*(M283+12.25*MAX(I283,J283)*0.001-0.06),P283))))))</f>
        <v>0</v>
      </c>
      <c r="P283" s="93">
        <f t="shared" ref="P283:P318" si="194">IF(AND(N283="Sm",K283&gt;0),K283+2*(17*MAX(I283,J283)*0.001)-0.06,IF(AND(N283="PtS",M283&gt;0),M283+35*MAX(I283,J283)*0.001+60*MAX(I283,J283)*0.001-0.05,IF(AND(N283="PtR",M283&gt;0),M283+60*MAX(I283,J283)*0.001,IF(AND(N283="Pt",M283&gt;0),M283+15*MAX(I283,J283)*0.001,IF(OR(N283="C",N283="2C",N283="Cd",N283="Ep",N283="Et",N283="Sm",N283="PtS",N283="PtR",N283="Pt"),0,K283)))))</f>
        <v>0</v>
      </c>
      <c r="Q283" s="53">
        <f t="shared" ref="Q283:Q318" si="195">IF(I283=6,H283*O283,0)</f>
        <v>0</v>
      </c>
      <c r="R283" s="53">
        <f t="shared" ref="R283:R318" si="196">IF(I283=8,H283*O283,0)</f>
        <v>0</v>
      </c>
      <c r="S283" s="53">
        <f t="shared" ref="S283:S318" si="197">IF(I283=10,H283*O283,0)</f>
        <v>0</v>
      </c>
      <c r="T283" s="54">
        <f t="shared" ref="T283:T318" si="198">IF(J283 =6,H283*O283,0)</f>
        <v>0</v>
      </c>
      <c r="U283" s="54">
        <f t="shared" ref="U283:U318" si="199">IF(J283 =8,H283*O283,0)</f>
        <v>0</v>
      </c>
      <c r="V283" s="54">
        <f t="shared" ref="V283:V318" si="200">IF(J283 =10,H283*O283,0)</f>
        <v>0</v>
      </c>
      <c r="W283" s="54">
        <f t="shared" ref="W283:W318" si="201">IF(J283 =12,H283*O283,0)</f>
        <v>0</v>
      </c>
      <c r="X283" s="54">
        <f t="shared" ref="X283:X318" si="202">IF(J283 =14,H283*O283,0)</f>
        <v>0</v>
      </c>
      <c r="Y283" s="54">
        <f t="shared" ref="Y283:Y318" si="203">IF(J283 =16,H283*O283,0)</f>
        <v>0</v>
      </c>
      <c r="Z283" s="54">
        <f t="shared" ref="Z283:Z318" si="204">IF(J283 =20,H283*O283,0)</f>
        <v>0</v>
      </c>
      <c r="AA283" s="54">
        <f t="shared" ref="AA283:AA318" si="205">IF(J283 =25,H283*O283,0)</f>
        <v>0</v>
      </c>
    </row>
    <row r="284" spans="1:28">
      <c r="A284" s="44"/>
      <c r="B284" s="72"/>
      <c r="C284" s="46">
        <v>19</v>
      </c>
      <c r="D284" s="46"/>
      <c r="E284" s="47">
        <v>2</v>
      </c>
      <c r="F284" s="48"/>
      <c r="G284" s="49">
        <v>52</v>
      </c>
      <c r="H284" s="49">
        <f t="shared" ref="H284:H290" si="206">PRODUCT(E284,G284)</f>
        <v>104</v>
      </c>
      <c r="I284" s="49"/>
      <c r="J284" s="49">
        <v>6</v>
      </c>
      <c r="K284" s="94">
        <v>0.5</v>
      </c>
      <c r="L284" s="50"/>
      <c r="M284" s="50"/>
      <c r="N284" s="48" t="s">
        <v>72</v>
      </c>
      <c r="O284" s="51">
        <f t="shared" si="193"/>
        <v>0.5</v>
      </c>
      <c r="P284" s="93">
        <f t="shared" si="194"/>
        <v>0.5</v>
      </c>
      <c r="Q284" s="53">
        <f t="shared" si="195"/>
        <v>0</v>
      </c>
      <c r="R284" s="53">
        <f t="shared" si="196"/>
        <v>0</v>
      </c>
      <c r="S284" s="53">
        <f t="shared" si="197"/>
        <v>0</v>
      </c>
      <c r="T284" s="54">
        <f t="shared" si="198"/>
        <v>52</v>
      </c>
      <c r="U284" s="54">
        <f t="shared" si="199"/>
        <v>0</v>
      </c>
      <c r="V284" s="54">
        <f t="shared" si="200"/>
        <v>0</v>
      </c>
      <c r="W284" s="54">
        <f t="shared" si="201"/>
        <v>0</v>
      </c>
      <c r="X284" s="54">
        <f t="shared" si="202"/>
        <v>0</v>
      </c>
      <c r="Y284" s="54">
        <f t="shared" si="203"/>
        <v>0</v>
      </c>
      <c r="Z284" s="54">
        <f t="shared" si="204"/>
        <v>0</v>
      </c>
      <c r="AA284" s="70">
        <f t="shared" si="205"/>
        <v>0</v>
      </c>
      <c r="AB284" s="74"/>
    </row>
    <row r="285" spans="1:28">
      <c r="A285" s="44"/>
      <c r="B285" s="55"/>
      <c r="C285" s="46">
        <v>20</v>
      </c>
      <c r="D285" s="46"/>
      <c r="E285" s="47">
        <v>2</v>
      </c>
      <c r="F285" s="48"/>
      <c r="G285" s="49">
        <v>3</v>
      </c>
      <c r="H285" s="49">
        <f t="shared" si="206"/>
        <v>6</v>
      </c>
      <c r="I285" s="49"/>
      <c r="J285" s="49">
        <v>8</v>
      </c>
      <c r="K285" s="94">
        <v>4.34</v>
      </c>
      <c r="L285" s="50"/>
      <c r="M285" s="50"/>
      <c r="N285" s="48" t="s">
        <v>72</v>
      </c>
      <c r="O285" s="51">
        <f t="shared" si="193"/>
        <v>4.34</v>
      </c>
      <c r="P285" s="93">
        <f t="shared" si="194"/>
        <v>4.34</v>
      </c>
      <c r="Q285" s="53">
        <f t="shared" si="195"/>
        <v>0</v>
      </c>
      <c r="R285" s="53">
        <f t="shared" si="196"/>
        <v>0</v>
      </c>
      <c r="S285" s="53">
        <f t="shared" si="197"/>
        <v>0</v>
      </c>
      <c r="T285" s="54">
        <f t="shared" si="198"/>
        <v>0</v>
      </c>
      <c r="U285" s="54">
        <f t="shared" si="199"/>
        <v>26.04</v>
      </c>
      <c r="V285" s="54">
        <f t="shared" si="200"/>
        <v>0</v>
      </c>
      <c r="W285" s="54">
        <f t="shared" si="201"/>
        <v>0</v>
      </c>
      <c r="X285" s="54">
        <f t="shared" si="202"/>
        <v>0</v>
      </c>
      <c r="Y285" s="54">
        <f t="shared" si="203"/>
        <v>0</v>
      </c>
      <c r="Z285" s="54">
        <f t="shared" si="204"/>
        <v>0</v>
      </c>
      <c r="AA285" s="70">
        <f t="shared" si="205"/>
        <v>0</v>
      </c>
      <c r="AB285" s="74"/>
    </row>
    <row r="286" spans="1:28">
      <c r="A286" s="44"/>
      <c r="B286" s="55"/>
      <c r="C286" s="46">
        <v>21</v>
      </c>
      <c r="D286" s="46"/>
      <c r="E286" s="47">
        <v>2</v>
      </c>
      <c r="F286" s="48"/>
      <c r="G286" s="49">
        <v>3</v>
      </c>
      <c r="H286" s="49">
        <f t="shared" si="206"/>
        <v>6</v>
      </c>
      <c r="I286" s="49"/>
      <c r="J286" s="49">
        <v>12</v>
      </c>
      <c r="K286" s="94">
        <v>4.2699999999999996</v>
      </c>
      <c r="L286" s="50"/>
      <c r="M286" s="50"/>
      <c r="N286" s="48" t="s">
        <v>72</v>
      </c>
      <c r="O286" s="51">
        <f t="shared" si="193"/>
        <v>4.2699999999999996</v>
      </c>
      <c r="P286" s="93">
        <f t="shared" si="194"/>
        <v>4.2699999999999996</v>
      </c>
      <c r="Q286" s="53">
        <f t="shared" si="195"/>
        <v>0</v>
      </c>
      <c r="R286" s="53">
        <f t="shared" si="196"/>
        <v>0</v>
      </c>
      <c r="S286" s="53">
        <f t="shared" si="197"/>
        <v>0</v>
      </c>
      <c r="T286" s="54">
        <f t="shared" si="198"/>
        <v>0</v>
      </c>
      <c r="U286" s="54">
        <f t="shared" si="199"/>
        <v>0</v>
      </c>
      <c r="V286" s="54">
        <f t="shared" si="200"/>
        <v>0</v>
      </c>
      <c r="W286" s="54">
        <f t="shared" si="201"/>
        <v>25.619999999999997</v>
      </c>
      <c r="X286" s="54">
        <f t="shared" si="202"/>
        <v>0</v>
      </c>
      <c r="Y286" s="54">
        <f t="shared" si="203"/>
        <v>0</v>
      </c>
      <c r="Z286" s="54">
        <f t="shared" si="204"/>
        <v>0</v>
      </c>
      <c r="AA286" s="70">
        <f t="shared" si="205"/>
        <v>0</v>
      </c>
      <c r="AB286" s="74"/>
    </row>
    <row r="287" spans="1:28">
      <c r="A287" s="44"/>
      <c r="B287" s="55"/>
      <c r="C287" s="46">
        <v>22</v>
      </c>
      <c r="D287" s="46"/>
      <c r="E287" s="47">
        <v>2</v>
      </c>
      <c r="F287" s="48"/>
      <c r="G287" s="49">
        <v>3</v>
      </c>
      <c r="H287" s="49">
        <f t="shared" si="206"/>
        <v>6</v>
      </c>
      <c r="I287" s="49"/>
      <c r="J287" s="49">
        <v>12</v>
      </c>
      <c r="K287" s="94">
        <v>4.74</v>
      </c>
      <c r="L287" s="50"/>
      <c r="M287" s="50"/>
      <c r="N287" s="48" t="s">
        <v>72</v>
      </c>
      <c r="O287" s="51">
        <f t="shared" si="193"/>
        <v>4.74</v>
      </c>
      <c r="P287" s="93">
        <f t="shared" si="194"/>
        <v>4.74</v>
      </c>
      <c r="Q287" s="53">
        <f t="shared" si="195"/>
        <v>0</v>
      </c>
      <c r="R287" s="53">
        <f t="shared" si="196"/>
        <v>0</v>
      </c>
      <c r="S287" s="53">
        <f t="shared" si="197"/>
        <v>0</v>
      </c>
      <c r="T287" s="54">
        <f t="shared" si="198"/>
        <v>0</v>
      </c>
      <c r="U287" s="54">
        <f t="shared" si="199"/>
        <v>0</v>
      </c>
      <c r="V287" s="54">
        <f t="shared" si="200"/>
        <v>0</v>
      </c>
      <c r="W287" s="54">
        <f t="shared" si="201"/>
        <v>28.44</v>
      </c>
      <c r="X287" s="54">
        <f t="shared" si="202"/>
        <v>0</v>
      </c>
      <c r="Y287" s="54">
        <f t="shared" si="203"/>
        <v>0</v>
      </c>
      <c r="Z287" s="54">
        <f t="shared" si="204"/>
        <v>0</v>
      </c>
      <c r="AA287" s="70">
        <f t="shared" si="205"/>
        <v>0</v>
      </c>
      <c r="AB287" s="74"/>
    </row>
    <row r="288" spans="1:28">
      <c r="A288" s="44"/>
      <c r="B288" s="55"/>
      <c r="C288" s="46">
        <v>23</v>
      </c>
      <c r="D288" s="46"/>
      <c r="E288" s="47">
        <v>2</v>
      </c>
      <c r="F288" s="48"/>
      <c r="G288" s="49">
        <v>3</v>
      </c>
      <c r="H288" s="49">
        <f t="shared" si="206"/>
        <v>6</v>
      </c>
      <c r="I288" s="49"/>
      <c r="J288" s="49">
        <v>12</v>
      </c>
      <c r="K288" s="94">
        <v>3.23</v>
      </c>
      <c r="L288" s="50"/>
      <c r="M288" s="50"/>
      <c r="N288" s="48" t="s">
        <v>72</v>
      </c>
      <c r="O288" s="51">
        <f t="shared" si="193"/>
        <v>3.23</v>
      </c>
      <c r="P288" s="93">
        <f t="shared" si="194"/>
        <v>3.23</v>
      </c>
      <c r="Q288" s="53">
        <f t="shared" si="195"/>
        <v>0</v>
      </c>
      <c r="R288" s="53">
        <f t="shared" si="196"/>
        <v>0</v>
      </c>
      <c r="S288" s="53">
        <f t="shared" si="197"/>
        <v>0</v>
      </c>
      <c r="T288" s="54">
        <f t="shared" si="198"/>
        <v>0</v>
      </c>
      <c r="U288" s="54">
        <f t="shared" si="199"/>
        <v>0</v>
      </c>
      <c r="V288" s="54">
        <f t="shared" si="200"/>
        <v>0</v>
      </c>
      <c r="W288" s="54">
        <f t="shared" si="201"/>
        <v>19.38</v>
      </c>
      <c r="X288" s="54">
        <f t="shared" si="202"/>
        <v>0</v>
      </c>
      <c r="Y288" s="54">
        <f t="shared" si="203"/>
        <v>0</v>
      </c>
      <c r="Z288" s="54">
        <f t="shared" si="204"/>
        <v>0</v>
      </c>
      <c r="AA288" s="70">
        <f t="shared" si="205"/>
        <v>0</v>
      </c>
      <c r="AB288" s="74"/>
    </row>
    <row r="289" spans="1:28">
      <c r="A289" s="44"/>
      <c r="B289" s="55"/>
      <c r="C289" s="46">
        <v>24</v>
      </c>
      <c r="D289" s="46"/>
      <c r="E289" s="47">
        <v>2</v>
      </c>
      <c r="F289" s="48"/>
      <c r="G289" s="49">
        <v>3</v>
      </c>
      <c r="H289" s="49">
        <f t="shared" si="206"/>
        <v>6</v>
      </c>
      <c r="I289" s="49"/>
      <c r="J289" s="49">
        <v>12</v>
      </c>
      <c r="K289" s="94">
        <v>4.3499999999999996</v>
      </c>
      <c r="L289" s="50"/>
      <c r="M289" s="50"/>
      <c r="N289" s="48" t="s">
        <v>72</v>
      </c>
      <c r="O289" s="51">
        <f t="shared" si="193"/>
        <v>4.3499999999999996</v>
      </c>
      <c r="P289" s="93">
        <f t="shared" si="194"/>
        <v>4.3499999999999996</v>
      </c>
      <c r="Q289" s="53">
        <f t="shared" si="195"/>
        <v>0</v>
      </c>
      <c r="R289" s="53">
        <f t="shared" si="196"/>
        <v>0</v>
      </c>
      <c r="S289" s="53">
        <f t="shared" si="197"/>
        <v>0</v>
      </c>
      <c r="T289" s="54">
        <f t="shared" si="198"/>
        <v>0</v>
      </c>
      <c r="U289" s="54">
        <f t="shared" si="199"/>
        <v>0</v>
      </c>
      <c r="V289" s="54">
        <f t="shared" si="200"/>
        <v>0</v>
      </c>
      <c r="W289" s="54">
        <f t="shared" si="201"/>
        <v>26.099999999999998</v>
      </c>
      <c r="X289" s="54">
        <f t="shared" si="202"/>
        <v>0</v>
      </c>
      <c r="Y289" s="54">
        <f t="shared" si="203"/>
        <v>0</v>
      </c>
      <c r="Z289" s="54">
        <f t="shared" si="204"/>
        <v>0</v>
      </c>
      <c r="AA289" s="70">
        <f t="shared" si="205"/>
        <v>0</v>
      </c>
      <c r="AB289" s="74"/>
    </row>
    <row r="290" spans="1:28">
      <c r="A290" s="44"/>
      <c r="B290" s="55"/>
      <c r="C290" s="46">
        <v>25</v>
      </c>
      <c r="D290" s="46"/>
      <c r="E290" s="47">
        <v>2</v>
      </c>
      <c r="F290" s="48"/>
      <c r="G290" s="49">
        <v>52</v>
      </c>
      <c r="H290" s="49">
        <f t="shared" si="206"/>
        <v>104</v>
      </c>
      <c r="I290" s="49"/>
      <c r="J290" s="49">
        <v>6</v>
      </c>
      <c r="K290" s="94">
        <v>1.18</v>
      </c>
      <c r="L290" s="50"/>
      <c r="M290" s="50"/>
      <c r="N290" s="48" t="s">
        <v>72</v>
      </c>
      <c r="O290" s="51">
        <f t="shared" si="193"/>
        <v>1.18</v>
      </c>
      <c r="P290" s="93">
        <f t="shared" si="194"/>
        <v>1.18</v>
      </c>
      <c r="Q290" s="53">
        <f t="shared" si="195"/>
        <v>0</v>
      </c>
      <c r="R290" s="53">
        <f t="shared" si="196"/>
        <v>0</v>
      </c>
      <c r="S290" s="53">
        <f t="shared" si="197"/>
        <v>0</v>
      </c>
      <c r="T290" s="54">
        <f t="shared" si="198"/>
        <v>122.72</v>
      </c>
      <c r="U290" s="54">
        <f t="shared" si="199"/>
        <v>0</v>
      </c>
      <c r="V290" s="54">
        <f t="shared" si="200"/>
        <v>0</v>
      </c>
      <c r="W290" s="54">
        <f t="shared" si="201"/>
        <v>0</v>
      </c>
      <c r="X290" s="54">
        <f t="shared" si="202"/>
        <v>0</v>
      </c>
      <c r="Y290" s="54">
        <f t="shared" si="203"/>
        <v>0</v>
      </c>
      <c r="Z290" s="54">
        <f t="shared" si="204"/>
        <v>0</v>
      </c>
      <c r="AA290" s="70">
        <f t="shared" si="205"/>
        <v>0</v>
      </c>
      <c r="AB290" s="74"/>
    </row>
    <row r="291" spans="1:28" ht="15.75">
      <c r="A291" s="140" t="s">
        <v>13</v>
      </c>
      <c r="B291" s="141" t="s">
        <v>97</v>
      </c>
      <c r="C291" s="141"/>
      <c r="D291" s="142"/>
      <c r="E291" s="47"/>
      <c r="F291" s="48"/>
      <c r="G291" s="49"/>
      <c r="H291" s="49"/>
      <c r="I291" s="49"/>
      <c r="J291" s="49"/>
      <c r="K291" s="94"/>
      <c r="L291" s="50"/>
      <c r="M291" s="50"/>
      <c r="N291" s="48"/>
      <c r="O291" s="51">
        <f t="shared" si="193"/>
        <v>0</v>
      </c>
      <c r="P291" s="93">
        <f t="shared" si="194"/>
        <v>0</v>
      </c>
      <c r="Q291" s="53">
        <f t="shared" si="195"/>
        <v>0</v>
      </c>
      <c r="R291" s="53">
        <f t="shared" si="196"/>
        <v>0</v>
      </c>
      <c r="S291" s="53">
        <f t="shared" si="197"/>
        <v>0</v>
      </c>
      <c r="T291" s="54">
        <f t="shared" si="198"/>
        <v>0</v>
      </c>
      <c r="U291" s="54">
        <f t="shared" si="199"/>
        <v>0</v>
      </c>
      <c r="V291" s="54">
        <f t="shared" si="200"/>
        <v>0</v>
      </c>
      <c r="W291" s="54">
        <f t="shared" si="201"/>
        <v>0</v>
      </c>
      <c r="X291" s="54">
        <f t="shared" si="202"/>
        <v>0</v>
      </c>
      <c r="Y291" s="54">
        <f t="shared" si="203"/>
        <v>0</v>
      </c>
      <c r="Z291" s="54">
        <f t="shared" si="204"/>
        <v>0</v>
      </c>
      <c r="AA291" s="54">
        <f t="shared" si="205"/>
        <v>0</v>
      </c>
    </row>
    <row r="292" spans="1:28">
      <c r="A292" s="44"/>
      <c r="B292" s="72"/>
      <c r="C292" s="46">
        <v>1</v>
      </c>
      <c r="D292" s="46"/>
      <c r="E292" s="47">
        <v>4</v>
      </c>
      <c r="F292" s="48"/>
      <c r="G292" s="49">
        <v>3</v>
      </c>
      <c r="H292" s="49">
        <f t="shared" ref="H292:H297" si="207">PRODUCT(E292,G292)</f>
        <v>12</v>
      </c>
      <c r="I292" s="49"/>
      <c r="J292" s="49">
        <v>12</v>
      </c>
      <c r="K292" s="94">
        <v>2.14</v>
      </c>
      <c r="L292" s="50"/>
      <c r="M292" s="50"/>
      <c r="N292" s="48" t="s">
        <v>72</v>
      </c>
      <c r="O292" s="51">
        <f t="shared" si="193"/>
        <v>2.14</v>
      </c>
      <c r="P292" s="93">
        <f t="shared" si="194"/>
        <v>2.14</v>
      </c>
      <c r="Q292" s="53">
        <f t="shared" si="195"/>
        <v>0</v>
      </c>
      <c r="R292" s="53">
        <f t="shared" si="196"/>
        <v>0</v>
      </c>
      <c r="S292" s="53">
        <f t="shared" si="197"/>
        <v>0</v>
      </c>
      <c r="T292" s="54">
        <f t="shared" si="198"/>
        <v>0</v>
      </c>
      <c r="U292" s="54">
        <f t="shared" si="199"/>
        <v>0</v>
      </c>
      <c r="V292" s="54">
        <f t="shared" si="200"/>
        <v>0</v>
      </c>
      <c r="W292" s="54">
        <f t="shared" si="201"/>
        <v>25.68</v>
      </c>
      <c r="X292" s="54">
        <f t="shared" si="202"/>
        <v>0</v>
      </c>
      <c r="Y292" s="54">
        <f t="shared" si="203"/>
        <v>0</v>
      </c>
      <c r="Z292" s="54">
        <f t="shared" si="204"/>
        <v>0</v>
      </c>
      <c r="AA292" s="70">
        <f t="shared" si="205"/>
        <v>0</v>
      </c>
      <c r="AB292" s="74"/>
    </row>
    <row r="293" spans="1:28">
      <c r="A293" s="44"/>
      <c r="B293" s="55"/>
      <c r="C293" s="46">
        <v>2</v>
      </c>
      <c r="D293" s="46"/>
      <c r="E293" s="47">
        <v>4</v>
      </c>
      <c r="F293" s="48"/>
      <c r="G293" s="49">
        <v>34</v>
      </c>
      <c r="H293" s="49">
        <f t="shared" si="207"/>
        <v>136</v>
      </c>
      <c r="I293" s="49"/>
      <c r="J293" s="49">
        <v>6</v>
      </c>
      <c r="K293" s="94">
        <v>1.18</v>
      </c>
      <c r="L293" s="50"/>
      <c r="M293" s="50"/>
      <c r="N293" s="48" t="s">
        <v>72</v>
      </c>
      <c r="O293" s="51">
        <f t="shared" si="193"/>
        <v>1.18</v>
      </c>
      <c r="P293" s="93">
        <f t="shared" si="194"/>
        <v>1.18</v>
      </c>
      <c r="Q293" s="53">
        <f t="shared" si="195"/>
        <v>0</v>
      </c>
      <c r="R293" s="53">
        <f t="shared" si="196"/>
        <v>0</v>
      </c>
      <c r="S293" s="53">
        <f t="shared" si="197"/>
        <v>0</v>
      </c>
      <c r="T293" s="54">
        <f t="shared" si="198"/>
        <v>160.47999999999999</v>
      </c>
      <c r="U293" s="54">
        <f t="shared" si="199"/>
        <v>0</v>
      </c>
      <c r="V293" s="54">
        <f t="shared" si="200"/>
        <v>0</v>
      </c>
      <c r="W293" s="54">
        <f t="shared" si="201"/>
        <v>0</v>
      </c>
      <c r="X293" s="54">
        <f t="shared" si="202"/>
        <v>0</v>
      </c>
      <c r="Y293" s="54">
        <f t="shared" si="203"/>
        <v>0</v>
      </c>
      <c r="Z293" s="54">
        <f t="shared" si="204"/>
        <v>0</v>
      </c>
      <c r="AA293" s="70">
        <f t="shared" si="205"/>
        <v>0</v>
      </c>
      <c r="AB293" s="74"/>
    </row>
    <row r="294" spans="1:28">
      <c r="A294" s="44"/>
      <c r="B294" s="55"/>
      <c r="C294" s="46">
        <v>3</v>
      </c>
      <c r="D294" s="46"/>
      <c r="E294" s="47">
        <v>4</v>
      </c>
      <c r="F294" s="48"/>
      <c r="G294" s="49">
        <v>3</v>
      </c>
      <c r="H294" s="49">
        <f t="shared" si="207"/>
        <v>12</v>
      </c>
      <c r="I294" s="49"/>
      <c r="J294" s="49">
        <v>12</v>
      </c>
      <c r="K294" s="94">
        <v>2.6</v>
      </c>
      <c r="L294" s="50"/>
      <c r="M294" s="50"/>
      <c r="N294" s="48" t="s">
        <v>72</v>
      </c>
      <c r="O294" s="51">
        <f t="shared" si="193"/>
        <v>2.6</v>
      </c>
      <c r="P294" s="93">
        <f t="shared" si="194"/>
        <v>2.6</v>
      </c>
      <c r="Q294" s="53">
        <f t="shared" si="195"/>
        <v>0</v>
      </c>
      <c r="R294" s="53">
        <f t="shared" si="196"/>
        <v>0</v>
      </c>
      <c r="S294" s="53">
        <f t="shared" si="197"/>
        <v>0</v>
      </c>
      <c r="T294" s="54">
        <f t="shared" si="198"/>
        <v>0</v>
      </c>
      <c r="U294" s="54">
        <f t="shared" si="199"/>
        <v>0</v>
      </c>
      <c r="V294" s="54">
        <f t="shared" si="200"/>
        <v>0</v>
      </c>
      <c r="W294" s="54">
        <f t="shared" si="201"/>
        <v>31.200000000000003</v>
      </c>
      <c r="X294" s="54">
        <f t="shared" si="202"/>
        <v>0</v>
      </c>
      <c r="Y294" s="54">
        <f t="shared" si="203"/>
        <v>0</v>
      </c>
      <c r="Z294" s="54">
        <f t="shared" si="204"/>
        <v>0</v>
      </c>
      <c r="AA294" s="70">
        <f t="shared" si="205"/>
        <v>0</v>
      </c>
      <c r="AB294" s="74"/>
    </row>
    <row r="295" spans="1:28">
      <c r="A295" s="44"/>
      <c r="B295" s="55"/>
      <c r="C295" s="46">
        <v>4</v>
      </c>
      <c r="D295" s="46"/>
      <c r="E295" s="47">
        <v>4</v>
      </c>
      <c r="F295" s="48"/>
      <c r="G295" s="49">
        <v>3</v>
      </c>
      <c r="H295" s="49">
        <f t="shared" si="207"/>
        <v>12</v>
      </c>
      <c r="I295" s="49"/>
      <c r="J295" s="49">
        <v>12</v>
      </c>
      <c r="K295" s="94">
        <v>2.0699999999999998</v>
      </c>
      <c r="L295" s="50"/>
      <c r="M295" s="50"/>
      <c r="N295" s="48" t="s">
        <v>72</v>
      </c>
      <c r="O295" s="51">
        <f t="shared" si="193"/>
        <v>2.0699999999999998</v>
      </c>
      <c r="P295" s="93">
        <f t="shared" si="194"/>
        <v>2.0699999999999998</v>
      </c>
      <c r="Q295" s="53">
        <f t="shared" si="195"/>
        <v>0</v>
      </c>
      <c r="R295" s="53">
        <f t="shared" si="196"/>
        <v>0</v>
      </c>
      <c r="S295" s="53">
        <f t="shared" si="197"/>
        <v>0</v>
      </c>
      <c r="T295" s="54">
        <f t="shared" si="198"/>
        <v>0</v>
      </c>
      <c r="U295" s="54">
        <f t="shared" si="199"/>
        <v>0</v>
      </c>
      <c r="V295" s="54">
        <f t="shared" si="200"/>
        <v>0</v>
      </c>
      <c r="W295" s="54">
        <f t="shared" si="201"/>
        <v>24.839999999999996</v>
      </c>
      <c r="X295" s="54">
        <f t="shared" si="202"/>
        <v>0</v>
      </c>
      <c r="Y295" s="54">
        <f t="shared" si="203"/>
        <v>0</v>
      </c>
      <c r="Z295" s="54">
        <f t="shared" si="204"/>
        <v>0</v>
      </c>
      <c r="AA295" s="70">
        <f t="shared" si="205"/>
        <v>0</v>
      </c>
      <c r="AB295" s="74"/>
    </row>
    <row r="296" spans="1:28">
      <c r="A296" s="44"/>
      <c r="B296" s="55"/>
      <c r="C296" s="46">
        <v>5</v>
      </c>
      <c r="D296" s="46"/>
      <c r="E296" s="47">
        <v>4</v>
      </c>
      <c r="F296" s="48"/>
      <c r="G296" s="49">
        <v>3</v>
      </c>
      <c r="H296" s="49">
        <f t="shared" si="207"/>
        <v>12</v>
      </c>
      <c r="I296" s="49"/>
      <c r="J296" s="49">
        <v>8</v>
      </c>
      <c r="K296" s="94">
        <v>2.2200000000000002</v>
      </c>
      <c r="L296" s="50"/>
      <c r="M296" s="50"/>
      <c r="N296" s="48" t="s">
        <v>72</v>
      </c>
      <c r="O296" s="51">
        <f t="shared" si="193"/>
        <v>2.2200000000000002</v>
      </c>
      <c r="P296" s="93">
        <f t="shared" si="194"/>
        <v>2.2200000000000002</v>
      </c>
      <c r="Q296" s="53">
        <f t="shared" si="195"/>
        <v>0</v>
      </c>
      <c r="R296" s="53">
        <f t="shared" si="196"/>
        <v>0</v>
      </c>
      <c r="S296" s="53">
        <f t="shared" si="197"/>
        <v>0</v>
      </c>
      <c r="T296" s="54">
        <f t="shared" si="198"/>
        <v>0</v>
      </c>
      <c r="U296" s="54">
        <f t="shared" si="199"/>
        <v>26.64</v>
      </c>
      <c r="V296" s="54">
        <f t="shared" si="200"/>
        <v>0</v>
      </c>
      <c r="W296" s="54">
        <f t="shared" si="201"/>
        <v>0</v>
      </c>
      <c r="X296" s="54">
        <f t="shared" si="202"/>
        <v>0</v>
      </c>
      <c r="Y296" s="54">
        <f t="shared" si="203"/>
        <v>0</v>
      </c>
      <c r="Z296" s="54">
        <f t="shared" si="204"/>
        <v>0</v>
      </c>
      <c r="AA296" s="70">
        <f t="shared" si="205"/>
        <v>0</v>
      </c>
      <c r="AB296" s="74"/>
    </row>
    <row r="297" spans="1:28">
      <c r="A297" s="44"/>
      <c r="B297" s="72"/>
      <c r="C297" s="46">
        <v>6</v>
      </c>
      <c r="D297" s="46"/>
      <c r="E297" s="47">
        <v>4</v>
      </c>
      <c r="F297" s="48"/>
      <c r="G297" s="49">
        <v>34</v>
      </c>
      <c r="H297" s="49">
        <f t="shared" si="207"/>
        <v>136</v>
      </c>
      <c r="I297" s="49"/>
      <c r="J297" s="49">
        <v>6</v>
      </c>
      <c r="K297" s="94">
        <v>0.5</v>
      </c>
      <c r="L297" s="50"/>
      <c r="M297" s="50"/>
      <c r="N297" s="48" t="s">
        <v>72</v>
      </c>
      <c r="O297" s="51">
        <f t="shared" si="193"/>
        <v>0.5</v>
      </c>
      <c r="P297" s="93">
        <f t="shared" si="194"/>
        <v>0.5</v>
      </c>
      <c r="Q297" s="53">
        <f t="shared" si="195"/>
        <v>0</v>
      </c>
      <c r="R297" s="53">
        <f t="shared" si="196"/>
        <v>0</v>
      </c>
      <c r="S297" s="53">
        <f t="shared" si="197"/>
        <v>0</v>
      </c>
      <c r="T297" s="54">
        <f t="shared" si="198"/>
        <v>68</v>
      </c>
      <c r="U297" s="54">
        <f t="shared" si="199"/>
        <v>0</v>
      </c>
      <c r="V297" s="54">
        <f t="shared" si="200"/>
        <v>0</v>
      </c>
      <c r="W297" s="54">
        <f t="shared" si="201"/>
        <v>0</v>
      </c>
      <c r="X297" s="54">
        <f t="shared" si="202"/>
        <v>0</v>
      </c>
      <c r="Y297" s="54">
        <f t="shared" si="203"/>
        <v>0</v>
      </c>
      <c r="Z297" s="54">
        <f t="shared" si="204"/>
        <v>0</v>
      </c>
      <c r="AA297" s="70">
        <f t="shared" si="205"/>
        <v>0</v>
      </c>
      <c r="AB297" s="74"/>
    </row>
    <row r="298" spans="1:28" ht="15.75">
      <c r="A298" s="140" t="s">
        <v>14</v>
      </c>
      <c r="B298" s="141" t="s">
        <v>97</v>
      </c>
      <c r="C298" s="141"/>
      <c r="D298" s="142"/>
      <c r="E298" s="47"/>
      <c r="F298" s="48"/>
      <c r="G298" s="49"/>
      <c r="H298" s="49"/>
      <c r="I298" s="49"/>
      <c r="J298" s="49"/>
      <c r="K298" s="94"/>
      <c r="L298" s="50"/>
      <c r="M298" s="50"/>
      <c r="N298" s="48"/>
      <c r="O298" s="51">
        <f t="shared" si="193"/>
        <v>0</v>
      </c>
      <c r="P298" s="93">
        <f t="shared" si="194"/>
        <v>0</v>
      </c>
      <c r="Q298" s="53">
        <f t="shared" si="195"/>
        <v>0</v>
      </c>
      <c r="R298" s="53">
        <f t="shared" si="196"/>
        <v>0</v>
      </c>
      <c r="S298" s="53">
        <f t="shared" si="197"/>
        <v>0</v>
      </c>
      <c r="T298" s="54">
        <f t="shared" si="198"/>
        <v>0</v>
      </c>
      <c r="U298" s="54">
        <f t="shared" si="199"/>
        <v>0</v>
      </c>
      <c r="V298" s="54">
        <f t="shared" si="200"/>
        <v>0</v>
      </c>
      <c r="W298" s="54">
        <f t="shared" si="201"/>
        <v>0</v>
      </c>
      <c r="X298" s="54">
        <f t="shared" si="202"/>
        <v>0</v>
      </c>
      <c r="Y298" s="54">
        <f t="shared" si="203"/>
        <v>0</v>
      </c>
      <c r="Z298" s="54">
        <f t="shared" si="204"/>
        <v>0</v>
      </c>
      <c r="AA298" s="54">
        <f t="shared" si="205"/>
        <v>0</v>
      </c>
    </row>
    <row r="299" spans="1:28">
      <c r="A299" s="44"/>
      <c r="B299" s="72"/>
      <c r="C299" s="46">
        <v>7</v>
      </c>
      <c r="D299" s="46"/>
      <c r="E299" s="47">
        <v>4</v>
      </c>
      <c r="F299" s="48"/>
      <c r="G299" s="49">
        <v>3</v>
      </c>
      <c r="H299" s="49">
        <f t="shared" ref="H299:H305" si="208">PRODUCT(E299,G299)</f>
        <v>12</v>
      </c>
      <c r="I299" s="49"/>
      <c r="J299" s="49">
        <v>12</v>
      </c>
      <c r="K299" s="94">
        <v>5.64</v>
      </c>
      <c r="L299" s="50"/>
      <c r="M299" s="50"/>
      <c r="N299" s="48" t="s">
        <v>72</v>
      </c>
      <c r="O299" s="51">
        <f t="shared" si="193"/>
        <v>5.64</v>
      </c>
      <c r="P299" s="93">
        <f t="shared" si="194"/>
        <v>5.64</v>
      </c>
      <c r="Q299" s="53">
        <f t="shared" si="195"/>
        <v>0</v>
      </c>
      <c r="R299" s="53">
        <f t="shared" si="196"/>
        <v>0</v>
      </c>
      <c r="S299" s="53">
        <f t="shared" si="197"/>
        <v>0</v>
      </c>
      <c r="T299" s="54">
        <f t="shared" si="198"/>
        <v>0</v>
      </c>
      <c r="U299" s="54">
        <f t="shared" si="199"/>
        <v>0</v>
      </c>
      <c r="V299" s="54">
        <f t="shared" si="200"/>
        <v>0</v>
      </c>
      <c r="W299" s="54">
        <f t="shared" si="201"/>
        <v>67.679999999999993</v>
      </c>
      <c r="X299" s="54">
        <f t="shared" si="202"/>
        <v>0</v>
      </c>
      <c r="Y299" s="54">
        <f t="shared" si="203"/>
        <v>0</v>
      </c>
      <c r="Z299" s="54">
        <f t="shared" si="204"/>
        <v>0</v>
      </c>
      <c r="AA299" s="70">
        <f t="shared" si="205"/>
        <v>0</v>
      </c>
      <c r="AB299" s="74"/>
    </row>
    <row r="300" spans="1:28">
      <c r="A300" s="44"/>
      <c r="B300" s="55"/>
      <c r="C300" s="46">
        <v>8</v>
      </c>
      <c r="D300" s="46"/>
      <c r="E300" s="47">
        <v>4</v>
      </c>
      <c r="F300" s="48"/>
      <c r="G300" s="49">
        <v>3</v>
      </c>
      <c r="H300" s="49">
        <f t="shared" si="208"/>
        <v>12</v>
      </c>
      <c r="I300" s="49"/>
      <c r="J300" s="49">
        <v>12</v>
      </c>
      <c r="K300" s="94">
        <v>4.7300000000000004</v>
      </c>
      <c r="L300" s="50"/>
      <c r="M300" s="50"/>
      <c r="N300" s="48" t="s">
        <v>72</v>
      </c>
      <c r="O300" s="51">
        <f t="shared" si="193"/>
        <v>4.7300000000000004</v>
      </c>
      <c r="P300" s="93">
        <f t="shared" si="194"/>
        <v>4.7300000000000004</v>
      </c>
      <c r="Q300" s="53">
        <f t="shared" si="195"/>
        <v>0</v>
      </c>
      <c r="R300" s="53">
        <f t="shared" si="196"/>
        <v>0</v>
      </c>
      <c r="S300" s="53">
        <f t="shared" si="197"/>
        <v>0</v>
      </c>
      <c r="T300" s="54">
        <f t="shared" si="198"/>
        <v>0</v>
      </c>
      <c r="U300" s="54">
        <f t="shared" si="199"/>
        <v>0</v>
      </c>
      <c r="V300" s="54">
        <f t="shared" si="200"/>
        <v>0</v>
      </c>
      <c r="W300" s="54">
        <f t="shared" si="201"/>
        <v>56.760000000000005</v>
      </c>
      <c r="X300" s="54">
        <f t="shared" si="202"/>
        <v>0</v>
      </c>
      <c r="Y300" s="54">
        <f t="shared" si="203"/>
        <v>0</v>
      </c>
      <c r="Z300" s="54">
        <f t="shared" si="204"/>
        <v>0</v>
      </c>
      <c r="AA300" s="70">
        <f t="shared" si="205"/>
        <v>0</v>
      </c>
      <c r="AB300" s="74"/>
    </row>
    <row r="301" spans="1:28">
      <c r="A301" s="44"/>
      <c r="B301" s="72"/>
      <c r="C301" s="46">
        <v>9</v>
      </c>
      <c r="D301" s="46"/>
      <c r="E301" s="47">
        <v>4</v>
      </c>
      <c r="F301" s="48"/>
      <c r="G301" s="49">
        <v>3</v>
      </c>
      <c r="H301" s="49">
        <f t="shared" si="208"/>
        <v>12</v>
      </c>
      <c r="I301" s="49"/>
      <c r="J301" s="49">
        <v>8</v>
      </c>
      <c r="K301" s="94">
        <v>4.83</v>
      </c>
      <c r="L301" s="50"/>
      <c r="M301" s="50"/>
      <c r="N301" s="48" t="s">
        <v>72</v>
      </c>
      <c r="O301" s="51">
        <f t="shared" si="193"/>
        <v>4.83</v>
      </c>
      <c r="P301" s="93">
        <f t="shared" si="194"/>
        <v>4.83</v>
      </c>
      <c r="Q301" s="53">
        <f t="shared" si="195"/>
        <v>0</v>
      </c>
      <c r="R301" s="53">
        <f t="shared" si="196"/>
        <v>0</v>
      </c>
      <c r="S301" s="53">
        <f t="shared" si="197"/>
        <v>0</v>
      </c>
      <c r="T301" s="54">
        <f t="shared" si="198"/>
        <v>0</v>
      </c>
      <c r="U301" s="54">
        <f t="shared" si="199"/>
        <v>57.96</v>
      </c>
      <c r="V301" s="54">
        <f t="shared" si="200"/>
        <v>0</v>
      </c>
      <c r="W301" s="54">
        <f t="shared" si="201"/>
        <v>0</v>
      </c>
      <c r="X301" s="54">
        <f t="shared" si="202"/>
        <v>0</v>
      </c>
      <c r="Y301" s="54">
        <f t="shared" si="203"/>
        <v>0</v>
      </c>
      <c r="Z301" s="54">
        <f t="shared" si="204"/>
        <v>0</v>
      </c>
      <c r="AA301" s="70">
        <f t="shared" si="205"/>
        <v>0</v>
      </c>
      <c r="AB301" s="74"/>
    </row>
    <row r="302" spans="1:28">
      <c r="A302" s="44"/>
      <c r="B302" s="55"/>
      <c r="C302" s="46">
        <v>10</v>
      </c>
      <c r="D302" s="46"/>
      <c r="E302" s="47">
        <v>4</v>
      </c>
      <c r="F302" s="48"/>
      <c r="G302" s="49">
        <v>56</v>
      </c>
      <c r="H302" s="49">
        <f t="shared" si="208"/>
        <v>224</v>
      </c>
      <c r="I302" s="49"/>
      <c r="J302" s="49">
        <v>6</v>
      </c>
      <c r="K302" s="94">
        <v>0.5</v>
      </c>
      <c r="L302" s="50"/>
      <c r="M302" s="50"/>
      <c r="N302" s="48" t="s">
        <v>72</v>
      </c>
      <c r="O302" s="51">
        <f t="shared" si="193"/>
        <v>0.5</v>
      </c>
      <c r="P302" s="93">
        <f t="shared" si="194"/>
        <v>0.5</v>
      </c>
      <c r="Q302" s="53">
        <f t="shared" si="195"/>
        <v>0</v>
      </c>
      <c r="R302" s="53">
        <f t="shared" si="196"/>
        <v>0</v>
      </c>
      <c r="S302" s="53">
        <f t="shared" si="197"/>
        <v>0</v>
      </c>
      <c r="T302" s="54">
        <f t="shared" si="198"/>
        <v>112</v>
      </c>
      <c r="U302" s="54">
        <f t="shared" si="199"/>
        <v>0</v>
      </c>
      <c r="V302" s="54">
        <f t="shared" si="200"/>
        <v>0</v>
      </c>
      <c r="W302" s="54">
        <f t="shared" si="201"/>
        <v>0</v>
      </c>
      <c r="X302" s="54">
        <f t="shared" si="202"/>
        <v>0</v>
      </c>
      <c r="Y302" s="54">
        <f t="shared" si="203"/>
        <v>0</v>
      </c>
      <c r="Z302" s="54">
        <f t="shared" si="204"/>
        <v>0</v>
      </c>
      <c r="AA302" s="70">
        <f t="shared" si="205"/>
        <v>0</v>
      </c>
      <c r="AB302" s="74"/>
    </row>
    <row r="303" spans="1:28">
      <c r="A303" s="44"/>
      <c r="B303" s="55"/>
      <c r="C303" s="46">
        <v>11</v>
      </c>
      <c r="D303" s="46"/>
      <c r="E303" s="47">
        <v>4</v>
      </c>
      <c r="F303" s="48"/>
      <c r="G303" s="49">
        <v>3</v>
      </c>
      <c r="H303" s="49">
        <f t="shared" si="208"/>
        <v>12</v>
      </c>
      <c r="I303" s="49"/>
      <c r="J303" s="49">
        <v>12</v>
      </c>
      <c r="K303" s="94">
        <v>5.0199999999999996</v>
      </c>
      <c r="L303" s="50"/>
      <c r="M303" s="50"/>
      <c r="N303" s="48" t="s">
        <v>72</v>
      </c>
      <c r="O303" s="51">
        <f t="shared" si="193"/>
        <v>5.0199999999999996</v>
      </c>
      <c r="P303" s="93">
        <f t="shared" si="194"/>
        <v>5.0199999999999996</v>
      </c>
      <c r="Q303" s="53">
        <f t="shared" si="195"/>
        <v>0</v>
      </c>
      <c r="R303" s="53">
        <f t="shared" si="196"/>
        <v>0</v>
      </c>
      <c r="S303" s="53">
        <f t="shared" si="197"/>
        <v>0</v>
      </c>
      <c r="T303" s="54">
        <f t="shared" si="198"/>
        <v>0</v>
      </c>
      <c r="U303" s="54">
        <f t="shared" si="199"/>
        <v>0</v>
      </c>
      <c r="V303" s="54">
        <f t="shared" si="200"/>
        <v>0</v>
      </c>
      <c r="W303" s="54">
        <f t="shared" si="201"/>
        <v>60.239999999999995</v>
      </c>
      <c r="X303" s="54">
        <f t="shared" si="202"/>
        <v>0</v>
      </c>
      <c r="Y303" s="54">
        <f t="shared" si="203"/>
        <v>0</v>
      </c>
      <c r="Z303" s="54">
        <f t="shared" si="204"/>
        <v>0</v>
      </c>
      <c r="AA303" s="70">
        <f t="shared" si="205"/>
        <v>0</v>
      </c>
      <c r="AB303" s="74"/>
    </row>
    <row r="304" spans="1:28">
      <c r="A304" s="44"/>
      <c r="B304" s="72"/>
      <c r="C304" s="46">
        <v>12</v>
      </c>
      <c r="D304" s="46"/>
      <c r="E304" s="47">
        <v>4</v>
      </c>
      <c r="F304" s="48"/>
      <c r="G304" s="49">
        <v>3</v>
      </c>
      <c r="H304" s="49">
        <f t="shared" si="208"/>
        <v>12</v>
      </c>
      <c r="I304" s="49"/>
      <c r="J304" s="49">
        <v>12</v>
      </c>
      <c r="K304" s="94">
        <v>5.01</v>
      </c>
      <c r="L304" s="50"/>
      <c r="M304" s="50"/>
      <c r="N304" s="48" t="s">
        <v>72</v>
      </c>
      <c r="O304" s="51">
        <f t="shared" si="193"/>
        <v>5.01</v>
      </c>
      <c r="P304" s="93">
        <f t="shared" si="194"/>
        <v>5.01</v>
      </c>
      <c r="Q304" s="53">
        <f t="shared" si="195"/>
        <v>0</v>
      </c>
      <c r="R304" s="53">
        <f t="shared" si="196"/>
        <v>0</v>
      </c>
      <c r="S304" s="53">
        <f t="shared" si="197"/>
        <v>0</v>
      </c>
      <c r="T304" s="54">
        <f t="shared" si="198"/>
        <v>0</v>
      </c>
      <c r="U304" s="54">
        <f t="shared" si="199"/>
        <v>0</v>
      </c>
      <c r="V304" s="54">
        <f t="shared" si="200"/>
        <v>0</v>
      </c>
      <c r="W304" s="54">
        <f t="shared" si="201"/>
        <v>60.12</v>
      </c>
      <c r="X304" s="54">
        <f t="shared" si="202"/>
        <v>0</v>
      </c>
      <c r="Y304" s="54">
        <f t="shared" si="203"/>
        <v>0</v>
      </c>
      <c r="Z304" s="54">
        <f t="shared" si="204"/>
        <v>0</v>
      </c>
      <c r="AA304" s="70">
        <f t="shared" si="205"/>
        <v>0</v>
      </c>
      <c r="AB304" s="74"/>
    </row>
    <row r="305" spans="1:28">
      <c r="A305" s="44"/>
      <c r="B305" s="55"/>
      <c r="C305" s="46">
        <v>13</v>
      </c>
      <c r="D305" s="46"/>
      <c r="E305" s="47">
        <v>4</v>
      </c>
      <c r="F305" s="48"/>
      <c r="G305" s="49">
        <v>56</v>
      </c>
      <c r="H305" s="49">
        <f t="shared" si="208"/>
        <v>224</v>
      </c>
      <c r="I305" s="49"/>
      <c r="J305" s="49">
        <v>6</v>
      </c>
      <c r="K305" s="94">
        <v>1.18</v>
      </c>
      <c r="L305" s="50"/>
      <c r="M305" s="50"/>
      <c r="N305" s="48" t="s">
        <v>72</v>
      </c>
      <c r="O305" s="51">
        <f t="shared" si="193"/>
        <v>1.18</v>
      </c>
      <c r="P305" s="93">
        <f t="shared" si="194"/>
        <v>1.18</v>
      </c>
      <c r="Q305" s="53">
        <f t="shared" si="195"/>
        <v>0</v>
      </c>
      <c r="R305" s="53">
        <f t="shared" si="196"/>
        <v>0</v>
      </c>
      <c r="S305" s="53">
        <f t="shared" si="197"/>
        <v>0</v>
      </c>
      <c r="T305" s="54">
        <f t="shared" si="198"/>
        <v>264.32</v>
      </c>
      <c r="U305" s="54">
        <f t="shared" si="199"/>
        <v>0</v>
      </c>
      <c r="V305" s="54">
        <f t="shared" si="200"/>
        <v>0</v>
      </c>
      <c r="W305" s="54">
        <f t="shared" si="201"/>
        <v>0</v>
      </c>
      <c r="X305" s="54">
        <f t="shared" si="202"/>
        <v>0</v>
      </c>
      <c r="Y305" s="54">
        <f t="shared" si="203"/>
        <v>0</v>
      </c>
      <c r="Z305" s="54">
        <f t="shared" si="204"/>
        <v>0</v>
      </c>
      <c r="AA305" s="70">
        <f t="shared" si="205"/>
        <v>0</v>
      </c>
      <c r="AB305" s="74"/>
    </row>
    <row r="306" spans="1:28" ht="15.75">
      <c r="A306" s="140" t="s">
        <v>15</v>
      </c>
      <c r="B306" s="141" t="s">
        <v>97</v>
      </c>
      <c r="C306" s="141"/>
      <c r="D306" s="142"/>
      <c r="E306" s="47"/>
      <c r="F306" s="48"/>
      <c r="G306" s="49"/>
      <c r="H306" s="49"/>
      <c r="I306" s="49"/>
      <c r="J306" s="49"/>
      <c r="K306" s="94"/>
      <c r="L306" s="50"/>
      <c r="M306" s="50"/>
      <c r="N306" s="48"/>
      <c r="O306" s="51">
        <f t="shared" si="193"/>
        <v>0</v>
      </c>
      <c r="P306" s="93">
        <f t="shared" si="194"/>
        <v>0</v>
      </c>
      <c r="Q306" s="53">
        <f t="shared" si="195"/>
        <v>0</v>
      </c>
      <c r="R306" s="53">
        <f t="shared" si="196"/>
        <v>0</v>
      </c>
      <c r="S306" s="53">
        <f t="shared" si="197"/>
        <v>0</v>
      </c>
      <c r="T306" s="54">
        <f t="shared" si="198"/>
        <v>0</v>
      </c>
      <c r="U306" s="54">
        <f t="shared" si="199"/>
        <v>0</v>
      </c>
      <c r="V306" s="54">
        <f t="shared" si="200"/>
        <v>0</v>
      </c>
      <c r="W306" s="54">
        <f t="shared" si="201"/>
        <v>0</v>
      </c>
      <c r="X306" s="54">
        <f t="shared" si="202"/>
        <v>0</v>
      </c>
      <c r="Y306" s="54">
        <f t="shared" si="203"/>
        <v>0</v>
      </c>
      <c r="Z306" s="54">
        <f t="shared" si="204"/>
        <v>0</v>
      </c>
      <c r="AA306" s="54">
        <f t="shared" si="205"/>
        <v>0</v>
      </c>
    </row>
    <row r="307" spans="1:28">
      <c r="A307" s="44"/>
      <c r="B307" s="72"/>
      <c r="C307" s="46">
        <v>14</v>
      </c>
      <c r="D307" s="46"/>
      <c r="E307" s="47">
        <v>4</v>
      </c>
      <c r="F307" s="48"/>
      <c r="G307" s="49">
        <v>34</v>
      </c>
      <c r="H307" s="49">
        <f t="shared" ref="H307:H312" si="209">PRODUCT(E307,G307)</f>
        <v>136</v>
      </c>
      <c r="I307" s="49"/>
      <c r="J307" s="49">
        <v>6</v>
      </c>
      <c r="K307" s="94">
        <v>0.5</v>
      </c>
      <c r="L307" s="50"/>
      <c r="M307" s="50"/>
      <c r="N307" s="48" t="s">
        <v>72</v>
      </c>
      <c r="O307" s="51">
        <f t="shared" si="193"/>
        <v>0.5</v>
      </c>
      <c r="P307" s="93">
        <f t="shared" si="194"/>
        <v>0.5</v>
      </c>
      <c r="Q307" s="53">
        <f t="shared" si="195"/>
        <v>0</v>
      </c>
      <c r="R307" s="53">
        <f t="shared" si="196"/>
        <v>0</v>
      </c>
      <c r="S307" s="53">
        <f t="shared" si="197"/>
        <v>0</v>
      </c>
      <c r="T307" s="54">
        <f t="shared" si="198"/>
        <v>68</v>
      </c>
      <c r="U307" s="54">
        <f t="shared" si="199"/>
        <v>0</v>
      </c>
      <c r="V307" s="54">
        <f t="shared" si="200"/>
        <v>0</v>
      </c>
      <c r="W307" s="54">
        <f t="shared" si="201"/>
        <v>0</v>
      </c>
      <c r="X307" s="54">
        <f t="shared" si="202"/>
        <v>0</v>
      </c>
      <c r="Y307" s="54">
        <f t="shared" si="203"/>
        <v>0</v>
      </c>
      <c r="Z307" s="54">
        <f t="shared" si="204"/>
        <v>0</v>
      </c>
      <c r="AA307" s="70">
        <f t="shared" si="205"/>
        <v>0</v>
      </c>
      <c r="AB307" s="74"/>
    </row>
    <row r="308" spans="1:28">
      <c r="A308" s="44"/>
      <c r="B308" s="55"/>
      <c r="C308" s="46">
        <v>15</v>
      </c>
      <c r="D308" s="46"/>
      <c r="E308" s="47">
        <v>4</v>
      </c>
      <c r="F308" s="48"/>
      <c r="G308" s="49">
        <v>3</v>
      </c>
      <c r="H308" s="49">
        <f t="shared" si="209"/>
        <v>12</v>
      </c>
      <c r="I308" s="49"/>
      <c r="J308" s="49">
        <v>8</v>
      </c>
      <c r="K308" s="94">
        <v>2.19</v>
      </c>
      <c r="L308" s="50"/>
      <c r="M308" s="50"/>
      <c r="N308" s="48" t="s">
        <v>72</v>
      </c>
      <c r="O308" s="51">
        <f t="shared" si="193"/>
        <v>2.19</v>
      </c>
      <c r="P308" s="93">
        <f t="shared" si="194"/>
        <v>2.19</v>
      </c>
      <c r="Q308" s="53">
        <f t="shared" si="195"/>
        <v>0</v>
      </c>
      <c r="R308" s="53">
        <f t="shared" si="196"/>
        <v>0</v>
      </c>
      <c r="S308" s="53">
        <f t="shared" si="197"/>
        <v>0</v>
      </c>
      <c r="T308" s="54">
        <f t="shared" si="198"/>
        <v>0</v>
      </c>
      <c r="U308" s="54">
        <f t="shared" si="199"/>
        <v>26.28</v>
      </c>
      <c r="V308" s="54">
        <f t="shared" si="200"/>
        <v>0</v>
      </c>
      <c r="W308" s="54">
        <f t="shared" si="201"/>
        <v>0</v>
      </c>
      <c r="X308" s="54">
        <f t="shared" si="202"/>
        <v>0</v>
      </c>
      <c r="Y308" s="54">
        <f t="shared" si="203"/>
        <v>0</v>
      </c>
      <c r="Z308" s="54">
        <f t="shared" si="204"/>
        <v>0</v>
      </c>
      <c r="AA308" s="70">
        <f t="shared" si="205"/>
        <v>0</v>
      </c>
      <c r="AB308" s="74"/>
    </row>
    <row r="309" spans="1:28">
      <c r="A309" s="44"/>
      <c r="B309" s="72"/>
      <c r="C309" s="46">
        <v>16</v>
      </c>
      <c r="D309" s="46"/>
      <c r="E309" s="47">
        <v>4</v>
      </c>
      <c r="F309" s="48"/>
      <c r="G309" s="49">
        <v>3</v>
      </c>
      <c r="H309" s="49">
        <f t="shared" si="209"/>
        <v>12</v>
      </c>
      <c r="I309" s="49"/>
      <c r="J309" s="49">
        <v>12</v>
      </c>
      <c r="K309" s="94">
        <v>2.04</v>
      </c>
      <c r="L309" s="50"/>
      <c r="M309" s="50"/>
      <c r="N309" s="48" t="s">
        <v>72</v>
      </c>
      <c r="O309" s="51">
        <f t="shared" si="193"/>
        <v>2.04</v>
      </c>
      <c r="P309" s="93">
        <f t="shared" si="194"/>
        <v>2.04</v>
      </c>
      <c r="Q309" s="53">
        <f t="shared" si="195"/>
        <v>0</v>
      </c>
      <c r="R309" s="53">
        <f t="shared" si="196"/>
        <v>0</v>
      </c>
      <c r="S309" s="53">
        <f t="shared" si="197"/>
        <v>0</v>
      </c>
      <c r="T309" s="54">
        <f t="shared" si="198"/>
        <v>0</v>
      </c>
      <c r="U309" s="54">
        <f t="shared" si="199"/>
        <v>0</v>
      </c>
      <c r="V309" s="54">
        <f t="shared" si="200"/>
        <v>0</v>
      </c>
      <c r="W309" s="54">
        <f t="shared" si="201"/>
        <v>24.48</v>
      </c>
      <c r="X309" s="54">
        <f t="shared" si="202"/>
        <v>0</v>
      </c>
      <c r="Y309" s="54">
        <f t="shared" si="203"/>
        <v>0</v>
      </c>
      <c r="Z309" s="54">
        <f t="shared" si="204"/>
        <v>0</v>
      </c>
      <c r="AA309" s="70">
        <f t="shared" si="205"/>
        <v>0</v>
      </c>
      <c r="AB309" s="74"/>
    </row>
    <row r="310" spans="1:28">
      <c r="A310" s="44"/>
      <c r="B310" s="55"/>
      <c r="C310" s="46">
        <v>17</v>
      </c>
      <c r="D310" s="46"/>
      <c r="E310" s="47">
        <v>4</v>
      </c>
      <c r="F310" s="48"/>
      <c r="G310" s="49">
        <v>3</v>
      </c>
      <c r="H310" s="49">
        <f t="shared" si="209"/>
        <v>12</v>
      </c>
      <c r="I310" s="49"/>
      <c r="J310" s="49">
        <v>12</v>
      </c>
      <c r="K310" s="94">
        <v>2.57</v>
      </c>
      <c r="L310" s="50"/>
      <c r="M310" s="50"/>
      <c r="N310" s="48" t="s">
        <v>72</v>
      </c>
      <c r="O310" s="51">
        <f t="shared" si="193"/>
        <v>2.57</v>
      </c>
      <c r="P310" s="93">
        <f t="shared" si="194"/>
        <v>2.57</v>
      </c>
      <c r="Q310" s="53">
        <f t="shared" si="195"/>
        <v>0</v>
      </c>
      <c r="R310" s="53">
        <f t="shared" si="196"/>
        <v>0</v>
      </c>
      <c r="S310" s="53">
        <f t="shared" si="197"/>
        <v>0</v>
      </c>
      <c r="T310" s="54">
        <f t="shared" si="198"/>
        <v>0</v>
      </c>
      <c r="U310" s="54">
        <f t="shared" si="199"/>
        <v>0</v>
      </c>
      <c r="V310" s="54">
        <f t="shared" si="200"/>
        <v>0</v>
      </c>
      <c r="W310" s="54">
        <f t="shared" si="201"/>
        <v>30.839999999999996</v>
      </c>
      <c r="X310" s="54">
        <f t="shared" si="202"/>
        <v>0</v>
      </c>
      <c r="Y310" s="54">
        <f t="shared" si="203"/>
        <v>0</v>
      </c>
      <c r="Z310" s="54">
        <f t="shared" si="204"/>
        <v>0</v>
      </c>
      <c r="AA310" s="70">
        <f t="shared" si="205"/>
        <v>0</v>
      </c>
      <c r="AB310" s="74"/>
    </row>
    <row r="311" spans="1:28">
      <c r="A311" s="44"/>
      <c r="B311" s="72"/>
      <c r="C311" s="46">
        <v>18</v>
      </c>
      <c r="D311" s="46"/>
      <c r="E311" s="47">
        <v>4</v>
      </c>
      <c r="F311" s="48"/>
      <c r="G311" s="49">
        <v>3</v>
      </c>
      <c r="H311" s="49">
        <f t="shared" si="209"/>
        <v>12</v>
      </c>
      <c r="I311" s="49"/>
      <c r="J311" s="49">
        <v>12</v>
      </c>
      <c r="K311" s="94">
        <v>2.12</v>
      </c>
      <c r="L311" s="50"/>
      <c r="M311" s="50"/>
      <c r="N311" s="48" t="s">
        <v>72</v>
      </c>
      <c r="O311" s="51">
        <f t="shared" si="193"/>
        <v>2.12</v>
      </c>
      <c r="P311" s="93">
        <f t="shared" si="194"/>
        <v>2.12</v>
      </c>
      <c r="Q311" s="53">
        <f t="shared" si="195"/>
        <v>0</v>
      </c>
      <c r="R311" s="53">
        <f t="shared" si="196"/>
        <v>0</v>
      </c>
      <c r="S311" s="53">
        <f t="shared" si="197"/>
        <v>0</v>
      </c>
      <c r="T311" s="54">
        <f t="shared" si="198"/>
        <v>0</v>
      </c>
      <c r="U311" s="54">
        <f t="shared" si="199"/>
        <v>0</v>
      </c>
      <c r="V311" s="54">
        <f t="shared" si="200"/>
        <v>0</v>
      </c>
      <c r="W311" s="54">
        <f t="shared" si="201"/>
        <v>25.44</v>
      </c>
      <c r="X311" s="54">
        <f t="shared" si="202"/>
        <v>0</v>
      </c>
      <c r="Y311" s="54">
        <f t="shared" si="203"/>
        <v>0</v>
      </c>
      <c r="Z311" s="54">
        <f t="shared" si="204"/>
        <v>0</v>
      </c>
      <c r="AA311" s="70">
        <f t="shared" si="205"/>
        <v>0</v>
      </c>
      <c r="AB311" s="74"/>
    </row>
    <row r="312" spans="1:28">
      <c r="A312" s="44"/>
      <c r="B312" s="55"/>
      <c r="C312" s="46">
        <v>19</v>
      </c>
      <c r="D312" s="46"/>
      <c r="E312" s="47">
        <v>4</v>
      </c>
      <c r="F312" s="48"/>
      <c r="G312" s="49">
        <v>34</v>
      </c>
      <c r="H312" s="49">
        <f t="shared" si="209"/>
        <v>136</v>
      </c>
      <c r="I312" s="49"/>
      <c r="J312" s="49">
        <v>6</v>
      </c>
      <c r="K312" s="94">
        <v>1.18</v>
      </c>
      <c r="L312" s="50"/>
      <c r="M312" s="50"/>
      <c r="N312" s="48" t="s">
        <v>72</v>
      </c>
      <c r="O312" s="51">
        <f t="shared" si="193"/>
        <v>1.18</v>
      </c>
      <c r="P312" s="93">
        <f t="shared" si="194"/>
        <v>1.18</v>
      </c>
      <c r="Q312" s="53">
        <f t="shared" si="195"/>
        <v>0</v>
      </c>
      <c r="R312" s="53">
        <f t="shared" si="196"/>
        <v>0</v>
      </c>
      <c r="S312" s="53">
        <f t="shared" si="197"/>
        <v>0</v>
      </c>
      <c r="T312" s="54">
        <f t="shared" si="198"/>
        <v>160.47999999999999</v>
      </c>
      <c r="U312" s="54">
        <f t="shared" si="199"/>
        <v>0</v>
      </c>
      <c r="V312" s="54">
        <f t="shared" si="200"/>
        <v>0</v>
      </c>
      <c r="W312" s="54">
        <f t="shared" si="201"/>
        <v>0</v>
      </c>
      <c r="X312" s="54">
        <f t="shared" si="202"/>
        <v>0</v>
      </c>
      <c r="Y312" s="54">
        <f t="shared" si="203"/>
        <v>0</v>
      </c>
      <c r="Z312" s="54">
        <f t="shared" si="204"/>
        <v>0</v>
      </c>
      <c r="AA312" s="70">
        <f t="shared" si="205"/>
        <v>0</v>
      </c>
      <c r="AB312" s="74"/>
    </row>
    <row r="313" spans="1:28" ht="15.75">
      <c r="A313" s="140" t="s">
        <v>16</v>
      </c>
      <c r="B313" s="141" t="s">
        <v>97</v>
      </c>
      <c r="C313" s="141"/>
      <c r="D313" s="142"/>
      <c r="E313" s="47"/>
      <c r="F313" s="48"/>
      <c r="G313" s="49"/>
      <c r="H313" s="49"/>
      <c r="I313" s="49"/>
      <c r="J313" s="49"/>
      <c r="K313" s="94"/>
      <c r="L313" s="50"/>
      <c r="M313" s="50"/>
      <c r="N313" s="48"/>
      <c r="O313" s="51">
        <f t="shared" si="193"/>
        <v>0</v>
      </c>
      <c r="P313" s="93">
        <f t="shared" si="194"/>
        <v>0</v>
      </c>
      <c r="Q313" s="53">
        <f t="shared" si="195"/>
        <v>0</v>
      </c>
      <c r="R313" s="53">
        <f t="shared" si="196"/>
        <v>0</v>
      </c>
      <c r="S313" s="53">
        <f t="shared" si="197"/>
        <v>0</v>
      </c>
      <c r="T313" s="54">
        <f t="shared" si="198"/>
        <v>0</v>
      </c>
      <c r="U313" s="54">
        <f t="shared" si="199"/>
        <v>0</v>
      </c>
      <c r="V313" s="54">
        <f t="shared" si="200"/>
        <v>0</v>
      </c>
      <c r="W313" s="54">
        <f t="shared" si="201"/>
        <v>0</v>
      </c>
      <c r="X313" s="54">
        <f t="shared" si="202"/>
        <v>0</v>
      </c>
      <c r="Y313" s="54">
        <f t="shared" si="203"/>
        <v>0</v>
      </c>
      <c r="Z313" s="54">
        <f t="shared" si="204"/>
        <v>0</v>
      </c>
      <c r="AA313" s="54">
        <f t="shared" si="205"/>
        <v>0</v>
      </c>
    </row>
    <row r="314" spans="1:28">
      <c r="A314" s="44"/>
      <c r="B314" s="72"/>
      <c r="C314" s="46">
        <v>1</v>
      </c>
      <c r="D314" s="46"/>
      <c r="E314" s="47">
        <v>4</v>
      </c>
      <c r="F314" s="48"/>
      <c r="G314" s="49">
        <v>3</v>
      </c>
      <c r="H314" s="49">
        <f t="shared" ref="H314:H320" si="210">PRODUCT(E314,G314)</f>
        <v>12</v>
      </c>
      <c r="I314" s="49"/>
      <c r="J314" s="49">
        <v>12</v>
      </c>
      <c r="K314" s="94">
        <v>1.0900000000000001</v>
      </c>
      <c r="L314" s="50"/>
      <c r="M314" s="50"/>
      <c r="N314" s="48" t="s">
        <v>72</v>
      </c>
      <c r="O314" s="51">
        <f t="shared" si="193"/>
        <v>1.0900000000000001</v>
      </c>
      <c r="P314" s="93">
        <f t="shared" si="194"/>
        <v>1.0900000000000001</v>
      </c>
      <c r="Q314" s="53">
        <f t="shared" si="195"/>
        <v>0</v>
      </c>
      <c r="R314" s="53">
        <f t="shared" si="196"/>
        <v>0</v>
      </c>
      <c r="S314" s="53">
        <f t="shared" si="197"/>
        <v>0</v>
      </c>
      <c r="T314" s="54">
        <f t="shared" si="198"/>
        <v>0</v>
      </c>
      <c r="U314" s="54">
        <f t="shared" si="199"/>
        <v>0</v>
      </c>
      <c r="V314" s="54">
        <f t="shared" si="200"/>
        <v>0</v>
      </c>
      <c r="W314" s="54">
        <f t="shared" si="201"/>
        <v>13.080000000000002</v>
      </c>
      <c r="X314" s="54">
        <f t="shared" si="202"/>
        <v>0</v>
      </c>
      <c r="Y314" s="54">
        <f t="shared" si="203"/>
        <v>0</v>
      </c>
      <c r="Z314" s="54">
        <f t="shared" si="204"/>
        <v>0</v>
      </c>
      <c r="AA314" s="70">
        <f t="shared" si="205"/>
        <v>0</v>
      </c>
      <c r="AB314" s="74"/>
    </row>
    <row r="315" spans="1:28">
      <c r="A315" s="44"/>
      <c r="B315" s="55"/>
      <c r="C315" s="46">
        <v>2</v>
      </c>
      <c r="D315" s="46"/>
      <c r="E315" s="47">
        <v>4</v>
      </c>
      <c r="F315" s="48"/>
      <c r="G315" s="49">
        <v>3</v>
      </c>
      <c r="H315" s="49">
        <f t="shared" si="210"/>
        <v>12</v>
      </c>
      <c r="I315" s="49"/>
      <c r="J315" s="49">
        <v>12</v>
      </c>
      <c r="K315" s="94">
        <v>2.85</v>
      </c>
      <c r="L315" s="50"/>
      <c r="M315" s="50"/>
      <c r="N315" s="48" t="s">
        <v>72</v>
      </c>
      <c r="O315" s="51">
        <f t="shared" si="193"/>
        <v>2.85</v>
      </c>
      <c r="P315" s="93">
        <f t="shared" si="194"/>
        <v>2.85</v>
      </c>
      <c r="Q315" s="53">
        <f t="shared" si="195"/>
        <v>0</v>
      </c>
      <c r="R315" s="53">
        <f t="shared" si="196"/>
        <v>0</v>
      </c>
      <c r="S315" s="53">
        <f t="shared" si="197"/>
        <v>0</v>
      </c>
      <c r="T315" s="54">
        <f t="shared" si="198"/>
        <v>0</v>
      </c>
      <c r="U315" s="54">
        <f t="shared" si="199"/>
        <v>0</v>
      </c>
      <c r="V315" s="54">
        <f t="shared" si="200"/>
        <v>0</v>
      </c>
      <c r="W315" s="54">
        <f t="shared" si="201"/>
        <v>34.200000000000003</v>
      </c>
      <c r="X315" s="54">
        <f t="shared" si="202"/>
        <v>0</v>
      </c>
      <c r="Y315" s="54">
        <f t="shared" si="203"/>
        <v>0</v>
      </c>
      <c r="Z315" s="54">
        <f t="shared" si="204"/>
        <v>0</v>
      </c>
      <c r="AA315" s="70">
        <f t="shared" si="205"/>
        <v>0</v>
      </c>
      <c r="AB315" s="74"/>
    </row>
    <row r="316" spans="1:28">
      <c r="A316" s="44"/>
      <c r="B316" s="72"/>
      <c r="C316" s="46">
        <v>3</v>
      </c>
      <c r="D316" s="46"/>
      <c r="E316" s="47">
        <v>4</v>
      </c>
      <c r="F316" s="48"/>
      <c r="G316" s="49">
        <v>42</v>
      </c>
      <c r="H316" s="49">
        <f t="shared" si="210"/>
        <v>168</v>
      </c>
      <c r="I316" s="49"/>
      <c r="J316" s="49">
        <v>6</v>
      </c>
      <c r="K316" s="94">
        <v>1.18</v>
      </c>
      <c r="L316" s="50"/>
      <c r="M316" s="50"/>
      <c r="N316" s="48" t="s">
        <v>72</v>
      </c>
      <c r="O316" s="51">
        <f t="shared" si="193"/>
        <v>1.18</v>
      </c>
      <c r="P316" s="93">
        <f t="shared" si="194"/>
        <v>1.18</v>
      </c>
      <c r="Q316" s="53">
        <f t="shared" si="195"/>
        <v>0</v>
      </c>
      <c r="R316" s="53">
        <f t="shared" si="196"/>
        <v>0</v>
      </c>
      <c r="S316" s="53">
        <f t="shared" si="197"/>
        <v>0</v>
      </c>
      <c r="T316" s="54">
        <f t="shared" si="198"/>
        <v>198.23999999999998</v>
      </c>
      <c r="U316" s="54">
        <f t="shared" si="199"/>
        <v>0</v>
      </c>
      <c r="V316" s="54">
        <f t="shared" si="200"/>
        <v>0</v>
      </c>
      <c r="W316" s="54">
        <f t="shared" si="201"/>
        <v>0</v>
      </c>
      <c r="X316" s="54">
        <f t="shared" si="202"/>
        <v>0</v>
      </c>
      <c r="Y316" s="54">
        <f t="shared" si="203"/>
        <v>0</v>
      </c>
      <c r="Z316" s="54">
        <f t="shared" si="204"/>
        <v>0</v>
      </c>
      <c r="AA316" s="70">
        <f t="shared" si="205"/>
        <v>0</v>
      </c>
      <c r="AB316" s="74"/>
    </row>
    <row r="317" spans="1:28">
      <c r="A317" s="44"/>
      <c r="B317" s="55"/>
      <c r="C317" s="46">
        <v>4</v>
      </c>
      <c r="D317" s="46"/>
      <c r="E317" s="47">
        <v>4</v>
      </c>
      <c r="F317" s="48"/>
      <c r="G317" s="49">
        <v>42</v>
      </c>
      <c r="H317" s="49">
        <f t="shared" si="210"/>
        <v>168</v>
      </c>
      <c r="I317" s="49"/>
      <c r="J317" s="49">
        <v>6</v>
      </c>
      <c r="K317" s="94">
        <v>0.81</v>
      </c>
      <c r="L317" s="50"/>
      <c r="M317" s="50"/>
      <c r="N317" s="48" t="s">
        <v>72</v>
      </c>
      <c r="O317" s="51">
        <f t="shared" si="193"/>
        <v>0.81</v>
      </c>
      <c r="P317" s="93">
        <f t="shared" si="194"/>
        <v>0.81</v>
      </c>
      <c r="Q317" s="53">
        <f t="shared" si="195"/>
        <v>0</v>
      </c>
      <c r="R317" s="53">
        <f t="shared" si="196"/>
        <v>0</v>
      </c>
      <c r="S317" s="53">
        <f t="shared" si="197"/>
        <v>0</v>
      </c>
      <c r="T317" s="54">
        <f t="shared" si="198"/>
        <v>136.08000000000001</v>
      </c>
      <c r="U317" s="54">
        <f t="shared" si="199"/>
        <v>0</v>
      </c>
      <c r="V317" s="54">
        <f t="shared" si="200"/>
        <v>0</v>
      </c>
      <c r="W317" s="54">
        <f t="shared" si="201"/>
        <v>0</v>
      </c>
      <c r="X317" s="54">
        <f t="shared" si="202"/>
        <v>0</v>
      </c>
      <c r="Y317" s="54">
        <f t="shared" si="203"/>
        <v>0</v>
      </c>
      <c r="Z317" s="54">
        <f t="shared" si="204"/>
        <v>0</v>
      </c>
      <c r="AA317" s="70">
        <f t="shared" si="205"/>
        <v>0</v>
      </c>
      <c r="AB317" s="74"/>
    </row>
    <row r="318" spans="1:28">
      <c r="A318" s="44"/>
      <c r="B318" s="75"/>
      <c r="C318" s="46">
        <v>5</v>
      </c>
      <c r="D318" s="46"/>
      <c r="E318" s="47">
        <v>4</v>
      </c>
      <c r="F318" s="48"/>
      <c r="G318" s="49">
        <v>3</v>
      </c>
      <c r="H318" s="49">
        <f t="shared" si="210"/>
        <v>12</v>
      </c>
      <c r="I318" s="49"/>
      <c r="J318" s="49">
        <v>12</v>
      </c>
      <c r="K318" s="94">
        <v>5.05</v>
      </c>
      <c r="L318" s="50"/>
      <c r="M318" s="50"/>
      <c r="N318" s="48" t="s">
        <v>72</v>
      </c>
      <c r="O318" s="51">
        <f t="shared" si="193"/>
        <v>5.05</v>
      </c>
      <c r="P318" s="93">
        <f t="shared" si="194"/>
        <v>5.05</v>
      </c>
      <c r="Q318" s="53">
        <f t="shared" si="195"/>
        <v>0</v>
      </c>
      <c r="R318" s="53">
        <f t="shared" si="196"/>
        <v>0</v>
      </c>
      <c r="S318" s="53">
        <f t="shared" si="197"/>
        <v>0</v>
      </c>
      <c r="T318" s="54">
        <f t="shared" si="198"/>
        <v>0</v>
      </c>
      <c r="U318" s="54">
        <f t="shared" si="199"/>
        <v>0</v>
      </c>
      <c r="V318" s="54">
        <f t="shared" si="200"/>
        <v>0</v>
      </c>
      <c r="W318" s="54">
        <f t="shared" si="201"/>
        <v>60.599999999999994</v>
      </c>
      <c r="X318" s="54">
        <f t="shared" si="202"/>
        <v>0</v>
      </c>
      <c r="Y318" s="54">
        <f t="shared" si="203"/>
        <v>0</v>
      </c>
      <c r="Z318" s="54">
        <f t="shared" si="204"/>
        <v>0</v>
      </c>
      <c r="AA318" s="70">
        <f t="shared" si="205"/>
        <v>0</v>
      </c>
      <c r="AB318" s="74"/>
    </row>
    <row r="319" spans="1:28">
      <c r="A319" s="56"/>
      <c r="B319" s="46"/>
      <c r="C319" s="46">
        <v>6</v>
      </c>
      <c r="D319" s="46"/>
      <c r="E319" s="47">
        <v>4</v>
      </c>
      <c r="F319" s="48"/>
      <c r="G319" s="49">
        <v>3</v>
      </c>
      <c r="H319" s="49">
        <f t="shared" si="210"/>
        <v>12</v>
      </c>
      <c r="I319" s="49"/>
      <c r="J319" s="49">
        <v>12</v>
      </c>
      <c r="K319" s="94">
        <v>4.3</v>
      </c>
      <c r="L319" s="50"/>
      <c r="M319" s="50"/>
      <c r="N319" s="48" t="s">
        <v>72</v>
      </c>
      <c r="O319" s="51">
        <f>IF(OR(N319="Sm",N319="PtS",N319="PtR",N319="Pt"),P319,IF(AND(N319="C",K319&gt;0),K319+18*MAX(I319,J319)*0.001-0.06,IF(AND(N319="2C",K319&gt;0),K319+36*MAX(I319,J319)*0.001-0.06,IF(AND(N319="Cd",L319&gt;0,M319&gt;0),2*(L319+M319+10.25*MAX(I319,J319)*0.001-0.12),IF(AND(N319="Ep",M319&gt;0),M319+22*MAX(I319,J319)*0.001-0.06,IF(AND(N319="Et",M319&gt;0),2*(M319+12.25*MAX(I319,J319)*0.001-0.06),P319))))))</f>
        <v>4.3</v>
      </c>
      <c r="P319" s="93">
        <f>IF(AND(N319="Sm",K319&gt;0),K319+2*(17*MAX(I319,J319)*0.001)-0.06,IF(AND(N319="PtS",M319&gt;0),M319+35*MAX(I319,J319)*0.001+60*MAX(I319,J319)*0.001-0.05,IF(AND(N319="PtR",M319&gt;0),M319+60*MAX(I319,J319)*0.001,IF(AND(N319="Pt",M319&gt;0),M319+15*MAX(I319,J319)*0.001,IF(OR(N319="C",N319="2C",N319="Cd",N319="Ep",N319="Et",N319="Sm",N319="PtS",N319="PtR",N319="Pt"),0,K319)))))</f>
        <v>4.3</v>
      </c>
      <c r="Q319" s="53">
        <f>IF(I319=6,H319*O319,0)</f>
        <v>0</v>
      </c>
      <c r="R319" s="53">
        <f>IF(I319=8,H319*O319,0)</f>
        <v>0</v>
      </c>
      <c r="S319" s="53">
        <f>IF(I319=10,H319*O319,0)</f>
        <v>0</v>
      </c>
      <c r="T319" s="54">
        <f>IF(J319 =6,H319*O319,0)</f>
        <v>0</v>
      </c>
      <c r="U319" s="54">
        <f>IF(J319 =8,H319*O319,0)</f>
        <v>0</v>
      </c>
      <c r="V319" s="54">
        <f>IF(J319 =10,H319*O319,0)</f>
        <v>0</v>
      </c>
      <c r="W319" s="54">
        <f>IF(J319 =12,H319*O319,0)</f>
        <v>51.599999999999994</v>
      </c>
      <c r="X319" s="54">
        <f>IF(J319 =14,H319*O319,0)</f>
        <v>0</v>
      </c>
      <c r="Y319" s="54">
        <f>IF(J319 =16,H319*O319,0)</f>
        <v>0</v>
      </c>
      <c r="Z319" s="54">
        <f>IF(J319 =20,H319*O319,0)</f>
        <v>0</v>
      </c>
      <c r="AA319" s="70">
        <f>IF(J319 =25,H319*O319,0)</f>
        <v>0</v>
      </c>
      <c r="AB319" s="74"/>
    </row>
    <row r="320" spans="1:28">
      <c r="A320" s="44"/>
      <c r="B320" s="75"/>
      <c r="C320" s="46">
        <v>7</v>
      </c>
      <c r="D320" s="46"/>
      <c r="E320" s="47">
        <v>4</v>
      </c>
      <c r="F320" s="48"/>
      <c r="G320" s="49">
        <v>3</v>
      </c>
      <c r="H320" s="49">
        <f t="shared" si="210"/>
        <v>12</v>
      </c>
      <c r="I320" s="49"/>
      <c r="J320" s="49">
        <v>10</v>
      </c>
      <c r="K320" s="94">
        <v>4.34</v>
      </c>
      <c r="L320" s="50"/>
      <c r="M320" s="50"/>
      <c r="N320" s="48" t="s">
        <v>72</v>
      </c>
      <c r="O320" s="51">
        <f t="shared" ref="O320:O333" si="211">IF(OR(N320="Sm",N320="PtS",N320="PtR",N320="Pt"),P320,IF(AND(N320="C",K320&gt;0),K320+18*MAX(I320,J320)*0.001-0.06,IF(AND(N320="2C",K320&gt;0),K320+36*MAX(I320,J320)*0.001-0.06,IF(AND(N320="Cd",L320&gt;0,M320&gt;0),2*(L320+M320+10.25*MAX(I320,J320)*0.001-0.12),IF(AND(N320="Ep",M320&gt;0),M320+22*MAX(I320,J320)*0.001-0.06,IF(AND(N320="Et",M320&gt;0),2*(M320+12.25*MAX(I320,J320)*0.001-0.06),P320))))))</f>
        <v>4.34</v>
      </c>
      <c r="P320" s="93">
        <f t="shared" ref="P320:P333" si="212">IF(AND(N320="Sm",K320&gt;0),K320+2*(17*MAX(I320,J320)*0.001)-0.06,IF(AND(N320="PtS",M320&gt;0),M320+35*MAX(I320,J320)*0.001+60*MAX(I320,J320)*0.001-0.05,IF(AND(N320="PtR",M320&gt;0),M320+60*MAX(I320,J320)*0.001,IF(AND(N320="Pt",M320&gt;0),M320+15*MAX(I320,J320)*0.001,IF(OR(N320="C",N320="2C",N320="Cd",N320="Ep",N320="Et",N320="Sm",N320="PtS",N320="PtR",N320="Pt"),0,K320)))))</f>
        <v>4.34</v>
      </c>
      <c r="Q320" s="53">
        <f t="shared" ref="Q320:Q333" si="213">IF(I320=6,H320*O320,0)</f>
        <v>0</v>
      </c>
      <c r="R320" s="53">
        <f t="shared" ref="R320:R333" si="214">IF(I320=8,H320*O320,0)</f>
        <v>0</v>
      </c>
      <c r="S320" s="53">
        <f t="shared" ref="S320:S333" si="215">IF(I320=10,H320*O320,0)</f>
        <v>0</v>
      </c>
      <c r="T320" s="54">
        <f t="shared" ref="T320:T333" si="216">IF(J320 =6,H320*O320,0)</f>
        <v>0</v>
      </c>
      <c r="U320" s="54">
        <f t="shared" ref="U320:U333" si="217">IF(J320 =8,H320*O320,0)</f>
        <v>0</v>
      </c>
      <c r="V320" s="54">
        <f t="shared" ref="V320:V333" si="218">IF(J320 =10,H320*O320,0)</f>
        <v>52.08</v>
      </c>
      <c r="W320" s="54">
        <f t="shared" ref="W320:W333" si="219">IF(J320 =12,H320*O320,0)</f>
        <v>0</v>
      </c>
      <c r="X320" s="54">
        <f t="shared" ref="X320:X333" si="220">IF(J320 =14,H320*O320,0)</f>
        <v>0</v>
      </c>
      <c r="Y320" s="54">
        <f t="shared" ref="Y320:Y333" si="221">IF(J320 =16,H320*O320,0)</f>
        <v>0</v>
      </c>
      <c r="Z320" s="54">
        <f t="shared" ref="Z320:Z333" si="222">IF(J320 =20,H320*O320,0)</f>
        <v>0</v>
      </c>
      <c r="AA320" s="70">
        <f t="shared" ref="AA320:AA333" si="223">IF(J320 =25,H320*O320,0)</f>
        <v>0</v>
      </c>
      <c r="AB320" s="74"/>
    </row>
    <row r="321" spans="1:28" ht="15.75">
      <c r="A321" s="140" t="s">
        <v>17</v>
      </c>
      <c r="B321" s="141" t="s">
        <v>97</v>
      </c>
      <c r="C321" s="141"/>
      <c r="D321" s="142"/>
      <c r="E321" s="47"/>
      <c r="F321" s="48"/>
      <c r="G321" s="49"/>
      <c r="H321" s="49"/>
      <c r="I321" s="49"/>
      <c r="J321" s="49"/>
      <c r="K321" s="94"/>
      <c r="L321" s="50"/>
      <c r="M321" s="50"/>
      <c r="N321" s="48"/>
      <c r="O321" s="51">
        <f t="shared" si="211"/>
        <v>0</v>
      </c>
      <c r="P321" s="93">
        <f t="shared" si="212"/>
        <v>0</v>
      </c>
      <c r="Q321" s="53">
        <f t="shared" si="213"/>
        <v>0</v>
      </c>
      <c r="R321" s="53">
        <f t="shared" si="214"/>
        <v>0</v>
      </c>
      <c r="S321" s="53">
        <f t="shared" si="215"/>
        <v>0</v>
      </c>
      <c r="T321" s="54">
        <f t="shared" si="216"/>
        <v>0</v>
      </c>
      <c r="U321" s="54">
        <f t="shared" si="217"/>
        <v>0</v>
      </c>
      <c r="V321" s="54">
        <f t="shared" si="218"/>
        <v>0</v>
      </c>
      <c r="W321" s="54">
        <f t="shared" si="219"/>
        <v>0</v>
      </c>
      <c r="X321" s="54">
        <f t="shared" si="220"/>
        <v>0</v>
      </c>
      <c r="Y321" s="54">
        <f t="shared" si="221"/>
        <v>0</v>
      </c>
      <c r="Z321" s="54">
        <f t="shared" si="222"/>
        <v>0</v>
      </c>
      <c r="AA321" s="54">
        <f t="shared" si="223"/>
        <v>0</v>
      </c>
    </row>
    <row r="322" spans="1:28">
      <c r="A322" s="44"/>
      <c r="B322" s="72"/>
      <c r="C322" s="46">
        <v>8</v>
      </c>
      <c r="D322" s="46"/>
      <c r="E322" s="47">
        <v>4</v>
      </c>
      <c r="F322" s="48"/>
      <c r="G322" s="49">
        <v>3</v>
      </c>
      <c r="H322" s="49">
        <f t="shared" ref="H322:H327" si="224">PRODUCT(E322,G322)</f>
        <v>12</v>
      </c>
      <c r="I322" s="49"/>
      <c r="J322" s="49">
        <v>12</v>
      </c>
      <c r="K322" s="94">
        <v>2.6</v>
      </c>
      <c r="L322" s="50"/>
      <c r="M322" s="50"/>
      <c r="N322" s="48" t="s">
        <v>72</v>
      </c>
      <c r="O322" s="51">
        <f t="shared" si="211"/>
        <v>2.6</v>
      </c>
      <c r="P322" s="93">
        <f t="shared" si="212"/>
        <v>2.6</v>
      </c>
      <c r="Q322" s="53">
        <f t="shared" si="213"/>
        <v>0</v>
      </c>
      <c r="R322" s="53">
        <f t="shared" si="214"/>
        <v>0</v>
      </c>
      <c r="S322" s="53">
        <f t="shared" si="215"/>
        <v>0</v>
      </c>
      <c r="T322" s="54">
        <f t="shared" si="216"/>
        <v>0</v>
      </c>
      <c r="U322" s="54">
        <f t="shared" si="217"/>
        <v>0</v>
      </c>
      <c r="V322" s="54">
        <f t="shared" si="218"/>
        <v>0</v>
      </c>
      <c r="W322" s="54">
        <f t="shared" si="219"/>
        <v>31.200000000000003</v>
      </c>
      <c r="X322" s="54">
        <f t="shared" si="220"/>
        <v>0</v>
      </c>
      <c r="Y322" s="54">
        <f t="shared" si="221"/>
        <v>0</v>
      </c>
      <c r="Z322" s="54">
        <f t="shared" si="222"/>
        <v>0</v>
      </c>
      <c r="AA322" s="70">
        <f t="shared" si="223"/>
        <v>0</v>
      </c>
      <c r="AB322" s="74"/>
    </row>
    <row r="323" spans="1:28">
      <c r="A323" s="44"/>
      <c r="B323" s="55"/>
      <c r="C323" s="46">
        <v>9</v>
      </c>
      <c r="D323" s="46"/>
      <c r="E323" s="47">
        <v>4</v>
      </c>
      <c r="F323" s="48"/>
      <c r="G323" s="49">
        <v>42</v>
      </c>
      <c r="H323" s="49">
        <f t="shared" si="224"/>
        <v>168</v>
      </c>
      <c r="I323" s="49"/>
      <c r="J323" s="49">
        <v>6</v>
      </c>
      <c r="K323" s="94">
        <v>0.81</v>
      </c>
      <c r="L323" s="50"/>
      <c r="M323" s="50"/>
      <c r="N323" s="48" t="s">
        <v>72</v>
      </c>
      <c r="O323" s="51">
        <f t="shared" si="211"/>
        <v>0.81</v>
      </c>
      <c r="P323" s="93">
        <f t="shared" si="212"/>
        <v>0.81</v>
      </c>
      <c r="Q323" s="53">
        <f t="shared" si="213"/>
        <v>0</v>
      </c>
      <c r="R323" s="53">
        <f t="shared" si="214"/>
        <v>0</v>
      </c>
      <c r="S323" s="53">
        <f t="shared" si="215"/>
        <v>0</v>
      </c>
      <c r="T323" s="54">
        <f t="shared" si="216"/>
        <v>136.08000000000001</v>
      </c>
      <c r="U323" s="54">
        <f t="shared" si="217"/>
        <v>0</v>
      </c>
      <c r="V323" s="54">
        <f t="shared" si="218"/>
        <v>0</v>
      </c>
      <c r="W323" s="54">
        <f t="shared" si="219"/>
        <v>0</v>
      </c>
      <c r="X323" s="54">
        <f t="shared" si="220"/>
        <v>0</v>
      </c>
      <c r="Y323" s="54">
        <f t="shared" si="221"/>
        <v>0</v>
      </c>
      <c r="Z323" s="54">
        <f t="shared" si="222"/>
        <v>0</v>
      </c>
      <c r="AA323" s="70">
        <f t="shared" si="223"/>
        <v>0</v>
      </c>
      <c r="AB323" s="74"/>
    </row>
    <row r="324" spans="1:28">
      <c r="A324" s="44"/>
      <c r="B324" s="72"/>
      <c r="C324" s="46">
        <v>10</v>
      </c>
      <c r="D324" s="46"/>
      <c r="E324" s="47">
        <v>4</v>
      </c>
      <c r="F324" s="48"/>
      <c r="G324" s="49">
        <v>3</v>
      </c>
      <c r="H324" s="49">
        <f t="shared" si="224"/>
        <v>12</v>
      </c>
      <c r="I324" s="49"/>
      <c r="J324" s="49">
        <v>12</v>
      </c>
      <c r="K324" s="94">
        <v>4.9000000000000004</v>
      </c>
      <c r="L324" s="50"/>
      <c r="M324" s="50"/>
      <c r="N324" s="48" t="s">
        <v>72</v>
      </c>
      <c r="O324" s="51">
        <f t="shared" si="211"/>
        <v>4.9000000000000004</v>
      </c>
      <c r="P324" s="93">
        <f t="shared" si="212"/>
        <v>4.9000000000000004</v>
      </c>
      <c r="Q324" s="53">
        <f t="shared" si="213"/>
        <v>0</v>
      </c>
      <c r="R324" s="53">
        <f t="shared" si="214"/>
        <v>0</v>
      </c>
      <c r="S324" s="53">
        <f t="shared" si="215"/>
        <v>0</v>
      </c>
      <c r="T324" s="54">
        <f t="shared" si="216"/>
        <v>0</v>
      </c>
      <c r="U324" s="54">
        <f t="shared" si="217"/>
        <v>0</v>
      </c>
      <c r="V324" s="54">
        <f t="shared" si="218"/>
        <v>0</v>
      </c>
      <c r="W324" s="54">
        <f t="shared" si="219"/>
        <v>58.800000000000004</v>
      </c>
      <c r="X324" s="54">
        <f t="shared" si="220"/>
        <v>0</v>
      </c>
      <c r="Y324" s="54">
        <f t="shared" si="221"/>
        <v>0</v>
      </c>
      <c r="Z324" s="54">
        <f t="shared" si="222"/>
        <v>0</v>
      </c>
      <c r="AA324" s="70">
        <f t="shared" si="223"/>
        <v>0</v>
      </c>
      <c r="AB324" s="74"/>
    </row>
    <row r="325" spans="1:28">
      <c r="A325" s="44"/>
      <c r="B325" s="55"/>
      <c r="C325" s="46">
        <v>11</v>
      </c>
      <c r="D325" s="46"/>
      <c r="E325" s="47">
        <v>4</v>
      </c>
      <c r="F325" s="48"/>
      <c r="G325" s="49">
        <v>3</v>
      </c>
      <c r="H325" s="49">
        <f t="shared" si="224"/>
        <v>12</v>
      </c>
      <c r="I325" s="49"/>
      <c r="J325" s="49">
        <v>12</v>
      </c>
      <c r="K325" s="94">
        <v>4.3</v>
      </c>
      <c r="L325" s="50"/>
      <c r="M325" s="50"/>
      <c r="N325" s="48" t="s">
        <v>72</v>
      </c>
      <c r="O325" s="51">
        <f t="shared" si="211"/>
        <v>4.3</v>
      </c>
      <c r="P325" s="93">
        <f t="shared" si="212"/>
        <v>4.3</v>
      </c>
      <c r="Q325" s="53">
        <f t="shared" si="213"/>
        <v>0</v>
      </c>
      <c r="R325" s="53">
        <f t="shared" si="214"/>
        <v>0</v>
      </c>
      <c r="S325" s="53">
        <f t="shared" si="215"/>
        <v>0</v>
      </c>
      <c r="T325" s="54">
        <f t="shared" si="216"/>
        <v>0</v>
      </c>
      <c r="U325" s="54">
        <f t="shared" si="217"/>
        <v>0</v>
      </c>
      <c r="V325" s="54">
        <f t="shared" si="218"/>
        <v>0</v>
      </c>
      <c r="W325" s="54">
        <f t="shared" si="219"/>
        <v>51.599999999999994</v>
      </c>
      <c r="X325" s="54">
        <f t="shared" si="220"/>
        <v>0</v>
      </c>
      <c r="Y325" s="54">
        <f t="shared" si="221"/>
        <v>0</v>
      </c>
      <c r="Z325" s="54">
        <f t="shared" si="222"/>
        <v>0</v>
      </c>
      <c r="AA325" s="70">
        <f t="shared" si="223"/>
        <v>0</v>
      </c>
      <c r="AB325" s="74"/>
    </row>
    <row r="326" spans="1:28">
      <c r="A326" s="44"/>
      <c r="B326" s="55"/>
      <c r="C326" s="46">
        <v>12</v>
      </c>
      <c r="D326" s="46"/>
      <c r="E326" s="47">
        <v>4</v>
      </c>
      <c r="F326" s="48"/>
      <c r="G326" s="49">
        <v>3</v>
      </c>
      <c r="H326" s="49">
        <f t="shared" si="224"/>
        <v>12</v>
      </c>
      <c r="I326" s="49"/>
      <c r="J326" s="49">
        <v>10</v>
      </c>
      <c r="K326" s="94">
        <v>4.25</v>
      </c>
      <c r="L326" s="50"/>
      <c r="M326" s="50"/>
      <c r="N326" s="48" t="s">
        <v>72</v>
      </c>
      <c r="O326" s="51">
        <f t="shared" si="211"/>
        <v>4.25</v>
      </c>
      <c r="P326" s="93">
        <f t="shared" si="212"/>
        <v>4.25</v>
      </c>
      <c r="Q326" s="53">
        <f t="shared" si="213"/>
        <v>0</v>
      </c>
      <c r="R326" s="53">
        <f t="shared" si="214"/>
        <v>0</v>
      </c>
      <c r="S326" s="53">
        <f t="shared" si="215"/>
        <v>0</v>
      </c>
      <c r="T326" s="54">
        <f t="shared" si="216"/>
        <v>0</v>
      </c>
      <c r="U326" s="54">
        <f t="shared" si="217"/>
        <v>0</v>
      </c>
      <c r="V326" s="54">
        <f t="shared" si="218"/>
        <v>51</v>
      </c>
      <c r="W326" s="54">
        <f t="shared" si="219"/>
        <v>0</v>
      </c>
      <c r="X326" s="54">
        <f t="shared" si="220"/>
        <v>0</v>
      </c>
      <c r="Y326" s="54">
        <f t="shared" si="221"/>
        <v>0</v>
      </c>
      <c r="Z326" s="54">
        <f t="shared" si="222"/>
        <v>0</v>
      </c>
      <c r="AA326" s="70">
        <f t="shared" si="223"/>
        <v>0</v>
      </c>
      <c r="AB326" s="74"/>
    </row>
    <row r="327" spans="1:28">
      <c r="A327" s="44"/>
      <c r="B327" s="72"/>
      <c r="C327" s="46">
        <v>13</v>
      </c>
      <c r="D327" s="46"/>
      <c r="E327" s="47">
        <v>4</v>
      </c>
      <c r="F327" s="48"/>
      <c r="G327" s="49">
        <v>42</v>
      </c>
      <c r="H327" s="49">
        <f t="shared" si="224"/>
        <v>168</v>
      </c>
      <c r="I327" s="49"/>
      <c r="J327" s="49">
        <v>6</v>
      </c>
      <c r="K327" s="94">
        <v>1.18</v>
      </c>
      <c r="L327" s="50"/>
      <c r="M327" s="50"/>
      <c r="N327" s="48" t="s">
        <v>72</v>
      </c>
      <c r="O327" s="51">
        <f t="shared" si="211"/>
        <v>1.18</v>
      </c>
      <c r="P327" s="93">
        <f t="shared" si="212"/>
        <v>1.18</v>
      </c>
      <c r="Q327" s="53">
        <f t="shared" si="213"/>
        <v>0</v>
      </c>
      <c r="R327" s="53">
        <f t="shared" si="214"/>
        <v>0</v>
      </c>
      <c r="S327" s="53">
        <f t="shared" si="215"/>
        <v>0</v>
      </c>
      <c r="T327" s="54">
        <f t="shared" si="216"/>
        <v>198.23999999999998</v>
      </c>
      <c r="U327" s="54">
        <f t="shared" si="217"/>
        <v>0</v>
      </c>
      <c r="V327" s="54">
        <f t="shared" si="218"/>
        <v>0</v>
      </c>
      <c r="W327" s="54">
        <f t="shared" si="219"/>
        <v>0</v>
      </c>
      <c r="X327" s="54">
        <f t="shared" si="220"/>
        <v>0</v>
      </c>
      <c r="Y327" s="54">
        <f t="shared" si="221"/>
        <v>0</v>
      </c>
      <c r="Z327" s="54">
        <f t="shared" si="222"/>
        <v>0</v>
      </c>
      <c r="AA327" s="70">
        <f t="shared" si="223"/>
        <v>0</v>
      </c>
      <c r="AB327" s="74"/>
    </row>
    <row r="328" spans="1:28" ht="15.75">
      <c r="A328" s="140" t="s">
        <v>18</v>
      </c>
      <c r="B328" s="141" t="s">
        <v>97</v>
      </c>
      <c r="C328" s="141"/>
      <c r="D328" s="142"/>
      <c r="E328" s="47"/>
      <c r="F328" s="48"/>
      <c r="G328" s="49"/>
      <c r="H328" s="49"/>
      <c r="I328" s="49"/>
      <c r="J328" s="49"/>
      <c r="K328" s="94"/>
      <c r="L328" s="50"/>
      <c r="M328" s="50"/>
      <c r="N328" s="48"/>
      <c r="O328" s="51">
        <f t="shared" si="211"/>
        <v>0</v>
      </c>
      <c r="P328" s="93">
        <f t="shared" si="212"/>
        <v>0</v>
      </c>
      <c r="Q328" s="53">
        <f t="shared" si="213"/>
        <v>0</v>
      </c>
      <c r="R328" s="53">
        <f t="shared" si="214"/>
        <v>0</v>
      </c>
      <c r="S328" s="53">
        <f t="shared" si="215"/>
        <v>0</v>
      </c>
      <c r="T328" s="54">
        <f t="shared" si="216"/>
        <v>0</v>
      </c>
      <c r="U328" s="54">
        <f t="shared" si="217"/>
        <v>0</v>
      </c>
      <c r="V328" s="54">
        <f t="shared" si="218"/>
        <v>0</v>
      </c>
      <c r="W328" s="54">
        <f t="shared" si="219"/>
        <v>0</v>
      </c>
      <c r="X328" s="54">
        <f t="shared" si="220"/>
        <v>0</v>
      </c>
      <c r="Y328" s="54">
        <f t="shared" si="221"/>
        <v>0</v>
      </c>
      <c r="Z328" s="54">
        <f t="shared" si="222"/>
        <v>0</v>
      </c>
      <c r="AA328" s="54">
        <f t="shared" si="223"/>
        <v>0</v>
      </c>
    </row>
    <row r="329" spans="1:28">
      <c r="A329" s="44"/>
      <c r="B329" s="72"/>
      <c r="C329" s="46">
        <v>14</v>
      </c>
      <c r="D329" s="46"/>
      <c r="E329" s="47">
        <v>4</v>
      </c>
      <c r="F329" s="48"/>
      <c r="G329" s="49">
        <v>34</v>
      </c>
      <c r="H329" s="49">
        <f t="shared" ref="H329:H334" si="225">PRODUCT(E329,G329)</f>
        <v>136</v>
      </c>
      <c r="I329" s="49"/>
      <c r="J329" s="49">
        <v>6</v>
      </c>
      <c r="K329" s="94">
        <v>1.18</v>
      </c>
      <c r="L329" s="50"/>
      <c r="M329" s="50"/>
      <c r="N329" s="48" t="s">
        <v>72</v>
      </c>
      <c r="O329" s="51">
        <f t="shared" si="211"/>
        <v>1.18</v>
      </c>
      <c r="P329" s="93">
        <f t="shared" si="212"/>
        <v>1.18</v>
      </c>
      <c r="Q329" s="53">
        <f t="shared" si="213"/>
        <v>0</v>
      </c>
      <c r="R329" s="53">
        <f t="shared" si="214"/>
        <v>0</v>
      </c>
      <c r="S329" s="53">
        <f t="shared" si="215"/>
        <v>0</v>
      </c>
      <c r="T329" s="54">
        <f t="shared" si="216"/>
        <v>160.47999999999999</v>
      </c>
      <c r="U329" s="54">
        <f t="shared" si="217"/>
        <v>0</v>
      </c>
      <c r="V329" s="54">
        <f t="shared" si="218"/>
        <v>0</v>
      </c>
      <c r="W329" s="54">
        <f t="shared" si="219"/>
        <v>0</v>
      </c>
      <c r="X329" s="54">
        <f t="shared" si="220"/>
        <v>0</v>
      </c>
      <c r="Y329" s="54">
        <f t="shared" si="221"/>
        <v>0</v>
      </c>
      <c r="Z329" s="54">
        <f t="shared" si="222"/>
        <v>0</v>
      </c>
      <c r="AA329" s="70">
        <f t="shared" si="223"/>
        <v>0</v>
      </c>
      <c r="AB329" s="74"/>
    </row>
    <row r="330" spans="1:28">
      <c r="A330" s="44"/>
      <c r="B330" s="55"/>
      <c r="C330" s="46">
        <v>15</v>
      </c>
      <c r="D330" s="46"/>
      <c r="E330" s="47">
        <v>4</v>
      </c>
      <c r="F330" s="48"/>
      <c r="G330" s="49">
        <v>3</v>
      </c>
      <c r="H330" s="49">
        <f t="shared" si="225"/>
        <v>12</v>
      </c>
      <c r="I330" s="49"/>
      <c r="J330" s="49">
        <v>12</v>
      </c>
      <c r="K330" s="94">
        <v>3</v>
      </c>
      <c r="L330" s="50"/>
      <c r="M330" s="50"/>
      <c r="N330" s="48" t="s">
        <v>72</v>
      </c>
      <c r="O330" s="51">
        <f t="shared" si="211"/>
        <v>3</v>
      </c>
      <c r="P330" s="93">
        <f t="shared" si="212"/>
        <v>3</v>
      </c>
      <c r="Q330" s="53">
        <f t="shared" si="213"/>
        <v>0</v>
      </c>
      <c r="R330" s="53">
        <f t="shared" si="214"/>
        <v>0</v>
      </c>
      <c r="S330" s="53">
        <f t="shared" si="215"/>
        <v>0</v>
      </c>
      <c r="T330" s="54">
        <f t="shared" si="216"/>
        <v>0</v>
      </c>
      <c r="U330" s="54">
        <f t="shared" si="217"/>
        <v>0</v>
      </c>
      <c r="V330" s="54">
        <f t="shared" si="218"/>
        <v>0</v>
      </c>
      <c r="W330" s="54">
        <f t="shared" si="219"/>
        <v>36</v>
      </c>
      <c r="X330" s="54">
        <f t="shared" si="220"/>
        <v>0</v>
      </c>
      <c r="Y330" s="54">
        <f t="shared" si="221"/>
        <v>0</v>
      </c>
      <c r="Z330" s="54">
        <f t="shared" si="222"/>
        <v>0</v>
      </c>
      <c r="AA330" s="70">
        <f t="shared" si="223"/>
        <v>0</v>
      </c>
      <c r="AB330" s="74"/>
    </row>
    <row r="331" spans="1:28">
      <c r="A331" s="44"/>
      <c r="B331" s="72"/>
      <c r="C331" s="46">
        <v>16</v>
      </c>
      <c r="D331" s="46"/>
      <c r="E331" s="47">
        <v>4</v>
      </c>
      <c r="F331" s="48"/>
      <c r="G331" s="49">
        <v>3</v>
      </c>
      <c r="H331" s="49">
        <f t="shared" si="225"/>
        <v>12</v>
      </c>
      <c r="I331" s="49"/>
      <c r="J331" s="49">
        <v>12</v>
      </c>
      <c r="K331" s="94">
        <v>4.1900000000000004</v>
      </c>
      <c r="L331" s="50"/>
      <c r="M331" s="50"/>
      <c r="N331" s="48" t="s">
        <v>72</v>
      </c>
      <c r="O331" s="51">
        <f t="shared" si="211"/>
        <v>4.1900000000000004</v>
      </c>
      <c r="P331" s="93">
        <f t="shared" si="212"/>
        <v>4.1900000000000004</v>
      </c>
      <c r="Q331" s="53">
        <f t="shared" si="213"/>
        <v>0</v>
      </c>
      <c r="R331" s="53">
        <f t="shared" si="214"/>
        <v>0</v>
      </c>
      <c r="S331" s="53">
        <f t="shared" si="215"/>
        <v>0</v>
      </c>
      <c r="T331" s="54">
        <f t="shared" si="216"/>
        <v>0</v>
      </c>
      <c r="U331" s="54">
        <f t="shared" si="217"/>
        <v>0</v>
      </c>
      <c r="V331" s="54">
        <f t="shared" si="218"/>
        <v>0</v>
      </c>
      <c r="W331" s="54">
        <f t="shared" si="219"/>
        <v>50.28</v>
      </c>
      <c r="X331" s="54">
        <f t="shared" si="220"/>
        <v>0</v>
      </c>
      <c r="Y331" s="54">
        <f t="shared" si="221"/>
        <v>0</v>
      </c>
      <c r="Z331" s="54">
        <f t="shared" si="222"/>
        <v>0</v>
      </c>
      <c r="AA331" s="70">
        <f t="shared" si="223"/>
        <v>0</v>
      </c>
      <c r="AB331" s="74"/>
    </row>
    <row r="332" spans="1:28">
      <c r="A332" s="44"/>
      <c r="B332" s="75"/>
      <c r="C332" s="46">
        <v>17</v>
      </c>
      <c r="D332" s="46"/>
      <c r="E332" s="47">
        <v>4</v>
      </c>
      <c r="F332" s="48"/>
      <c r="G332" s="49">
        <v>3</v>
      </c>
      <c r="H332" s="49">
        <f t="shared" si="225"/>
        <v>12</v>
      </c>
      <c r="I332" s="49"/>
      <c r="J332" s="49">
        <v>12</v>
      </c>
      <c r="K332" s="94">
        <v>3.6</v>
      </c>
      <c r="L332" s="50"/>
      <c r="M332" s="50"/>
      <c r="N332" s="48" t="s">
        <v>72</v>
      </c>
      <c r="O332" s="51">
        <f t="shared" si="211"/>
        <v>3.6</v>
      </c>
      <c r="P332" s="93">
        <f t="shared" si="212"/>
        <v>3.6</v>
      </c>
      <c r="Q332" s="53">
        <f t="shared" si="213"/>
        <v>0</v>
      </c>
      <c r="R332" s="53">
        <f t="shared" si="214"/>
        <v>0</v>
      </c>
      <c r="S332" s="53">
        <f t="shared" si="215"/>
        <v>0</v>
      </c>
      <c r="T332" s="54">
        <f t="shared" si="216"/>
        <v>0</v>
      </c>
      <c r="U332" s="54">
        <f t="shared" si="217"/>
        <v>0</v>
      </c>
      <c r="V332" s="54">
        <f t="shared" si="218"/>
        <v>0</v>
      </c>
      <c r="W332" s="54">
        <f t="shared" si="219"/>
        <v>43.2</v>
      </c>
      <c r="X332" s="54">
        <f t="shared" si="220"/>
        <v>0</v>
      </c>
      <c r="Y332" s="54">
        <f t="shared" si="221"/>
        <v>0</v>
      </c>
      <c r="Z332" s="54">
        <f t="shared" si="222"/>
        <v>0</v>
      </c>
      <c r="AA332" s="70">
        <f t="shared" si="223"/>
        <v>0</v>
      </c>
      <c r="AB332" s="74"/>
    </row>
    <row r="333" spans="1:28">
      <c r="A333" s="44"/>
      <c r="B333" s="75"/>
      <c r="C333" s="46">
        <v>18</v>
      </c>
      <c r="D333" s="46"/>
      <c r="E333" s="47">
        <v>4</v>
      </c>
      <c r="F333" s="48"/>
      <c r="G333" s="49">
        <v>3</v>
      </c>
      <c r="H333" s="49">
        <f t="shared" si="225"/>
        <v>12</v>
      </c>
      <c r="I333" s="49"/>
      <c r="J333" s="49">
        <v>10</v>
      </c>
      <c r="K333" s="94">
        <v>3.55</v>
      </c>
      <c r="L333" s="50"/>
      <c r="M333" s="50"/>
      <c r="N333" s="48" t="s">
        <v>72</v>
      </c>
      <c r="O333" s="51">
        <f t="shared" si="211"/>
        <v>3.55</v>
      </c>
      <c r="P333" s="93">
        <f t="shared" si="212"/>
        <v>3.55</v>
      </c>
      <c r="Q333" s="53">
        <f t="shared" si="213"/>
        <v>0</v>
      </c>
      <c r="R333" s="53">
        <f t="shared" si="214"/>
        <v>0</v>
      </c>
      <c r="S333" s="53">
        <f t="shared" si="215"/>
        <v>0</v>
      </c>
      <c r="T333" s="54">
        <f t="shared" si="216"/>
        <v>0</v>
      </c>
      <c r="U333" s="54">
        <f t="shared" si="217"/>
        <v>0</v>
      </c>
      <c r="V333" s="54">
        <f t="shared" si="218"/>
        <v>42.599999999999994</v>
      </c>
      <c r="W333" s="54">
        <f t="shared" si="219"/>
        <v>0</v>
      </c>
      <c r="X333" s="54">
        <f t="shared" si="220"/>
        <v>0</v>
      </c>
      <c r="Y333" s="54">
        <f t="shared" si="221"/>
        <v>0</v>
      </c>
      <c r="Z333" s="54">
        <f t="shared" si="222"/>
        <v>0</v>
      </c>
      <c r="AA333" s="70">
        <f t="shared" si="223"/>
        <v>0</v>
      </c>
      <c r="AB333" s="74"/>
    </row>
    <row r="334" spans="1:28">
      <c r="A334" s="56"/>
      <c r="B334" s="46"/>
      <c r="C334" s="46">
        <v>19</v>
      </c>
      <c r="D334" s="46"/>
      <c r="E334" s="47">
        <v>4</v>
      </c>
      <c r="F334" s="48"/>
      <c r="G334" s="49">
        <v>34</v>
      </c>
      <c r="H334" s="49">
        <f t="shared" si="225"/>
        <v>136</v>
      </c>
      <c r="I334" s="49"/>
      <c r="J334" s="49">
        <v>6</v>
      </c>
      <c r="K334" s="94">
        <v>0.81</v>
      </c>
      <c r="L334" s="50"/>
      <c r="M334" s="50"/>
      <c r="N334" s="48" t="s">
        <v>72</v>
      </c>
      <c r="O334" s="51">
        <f>IF(OR(N334="Sm",N334="PtS",N334="PtR",N334="Pt"),P334,IF(AND(N334="C",K334&gt;0),K334+18*MAX(I334,J334)*0.001-0.06,IF(AND(N334="2C",K334&gt;0),K334+36*MAX(I334,J334)*0.001-0.06,IF(AND(N334="Cd",L334&gt;0,M334&gt;0),2*(L334+M334+10.25*MAX(I334,J334)*0.001-0.12),IF(AND(N334="Ep",M334&gt;0),M334+22*MAX(I334,J334)*0.001-0.06,IF(AND(N334="Et",M334&gt;0),2*(M334+12.25*MAX(I334,J334)*0.001-0.06),P334))))))</f>
        <v>0.81</v>
      </c>
      <c r="P334" s="93">
        <f>IF(AND(N334="Sm",K334&gt;0),K334+2*(17*MAX(I334,J334)*0.001)-0.06,IF(AND(N334="PtS",M334&gt;0),M334+35*MAX(I334,J334)*0.001+60*MAX(I334,J334)*0.001-0.05,IF(AND(N334="PtR",M334&gt;0),M334+60*MAX(I334,J334)*0.001,IF(AND(N334="Pt",M334&gt;0),M334+15*MAX(I334,J334)*0.001,IF(OR(N334="C",N334="2C",N334="Cd",N334="Ep",N334="Et",N334="Sm",N334="PtS",N334="PtR",N334="Pt"),0,K334)))))</f>
        <v>0.81</v>
      </c>
      <c r="Q334" s="53">
        <f>IF(I334=6,H334*O334,0)</f>
        <v>0</v>
      </c>
      <c r="R334" s="53">
        <f>IF(I334=8,H334*O334,0)</f>
        <v>0</v>
      </c>
      <c r="S334" s="53">
        <f>IF(I334=10,H334*O334,0)</f>
        <v>0</v>
      </c>
      <c r="T334" s="54">
        <f>IF(J334 =6,H334*O334,0)</f>
        <v>110.16000000000001</v>
      </c>
      <c r="U334" s="54">
        <f>IF(J334 =8,H334*O334,0)</f>
        <v>0</v>
      </c>
      <c r="V334" s="54">
        <f>IF(J334 =10,H334*O334,0)</f>
        <v>0</v>
      </c>
      <c r="W334" s="54">
        <f>IF(J334 =12,H334*O334,0)</f>
        <v>0</v>
      </c>
      <c r="X334" s="54">
        <f>IF(J334 =14,H334*O334,0)</f>
        <v>0</v>
      </c>
      <c r="Y334" s="54">
        <f>IF(J334 =16,H334*O334,0)</f>
        <v>0</v>
      </c>
      <c r="Z334" s="54">
        <f>IF(J334 =20,H334*O334,0)</f>
        <v>0</v>
      </c>
      <c r="AA334" s="70">
        <f>IF(J334 =25,H334*O334,0)</f>
        <v>0</v>
      </c>
      <c r="AB334" s="74"/>
    </row>
    <row r="335" spans="1:28" ht="15.75">
      <c r="A335" s="140" t="s">
        <v>19</v>
      </c>
      <c r="B335" s="141" t="s">
        <v>97</v>
      </c>
      <c r="C335" s="141"/>
      <c r="D335" s="142"/>
      <c r="E335" s="47"/>
      <c r="F335" s="48"/>
      <c r="G335" s="49"/>
      <c r="H335" s="49"/>
      <c r="I335" s="49"/>
      <c r="J335" s="49"/>
      <c r="K335" s="94"/>
      <c r="L335" s="50"/>
      <c r="M335" s="50"/>
      <c r="N335" s="48"/>
      <c r="O335" s="51">
        <f t="shared" ref="O335:O375" si="226">IF(OR(N335="Sm",N335="PtS",N335="PtR",N335="Pt"),P335,IF(AND(N335="C",K335&gt;0),K335+18*MAX(I335,J335)*0.001-0.06,IF(AND(N335="2C",K335&gt;0),K335+36*MAX(I335,J335)*0.001-0.06,IF(AND(N335="Cd",L335&gt;0,M335&gt;0),2*(L335+M335+10.25*MAX(I335,J335)*0.001-0.12),IF(AND(N335="Ep",M335&gt;0),M335+22*MAX(I335,J335)*0.001-0.06,IF(AND(N335="Et",M335&gt;0),2*(M335+12.25*MAX(I335,J335)*0.001-0.06),P335))))))</f>
        <v>0</v>
      </c>
      <c r="P335" s="93">
        <f t="shared" ref="P335:P375" si="227">IF(AND(N335="Sm",K335&gt;0),K335+2*(17*MAX(I335,J335)*0.001)-0.06,IF(AND(N335="PtS",M335&gt;0),M335+35*MAX(I335,J335)*0.001+60*MAX(I335,J335)*0.001-0.05,IF(AND(N335="PtR",M335&gt;0),M335+60*MAX(I335,J335)*0.001,IF(AND(N335="Pt",M335&gt;0),M335+15*MAX(I335,J335)*0.001,IF(OR(N335="C",N335="2C",N335="Cd",N335="Ep",N335="Et",N335="Sm",N335="PtS",N335="PtR",N335="Pt"),0,K335)))))</f>
        <v>0</v>
      </c>
      <c r="Q335" s="53">
        <f t="shared" ref="Q335:Q375" si="228">IF(I335=6,H335*O335,0)</f>
        <v>0</v>
      </c>
      <c r="R335" s="53">
        <f t="shared" ref="R335:R375" si="229">IF(I335=8,H335*O335,0)</f>
        <v>0</v>
      </c>
      <c r="S335" s="53">
        <f t="shared" ref="S335:S375" si="230">IF(I335=10,H335*O335,0)</f>
        <v>0</v>
      </c>
      <c r="T335" s="54">
        <f t="shared" ref="T335:T375" si="231">IF(J335 =6,H335*O335,0)</f>
        <v>0</v>
      </c>
      <c r="U335" s="54">
        <f t="shared" ref="U335:U375" si="232">IF(J335 =8,H335*O335,0)</f>
        <v>0</v>
      </c>
      <c r="V335" s="54">
        <f t="shared" ref="V335:V375" si="233">IF(J335 =10,H335*O335,0)</f>
        <v>0</v>
      </c>
      <c r="W335" s="54">
        <f t="shared" ref="W335:W375" si="234">IF(J335 =12,H335*O335,0)</f>
        <v>0</v>
      </c>
      <c r="X335" s="54">
        <f t="shared" ref="X335:X375" si="235">IF(J335 =14,H335*O335,0)</f>
        <v>0</v>
      </c>
      <c r="Y335" s="54">
        <f t="shared" ref="Y335:Y375" si="236">IF(J335 =16,H335*O335,0)</f>
        <v>0</v>
      </c>
      <c r="Z335" s="54">
        <f t="shared" ref="Z335:Z375" si="237">IF(J335 =20,H335*O335,0)</f>
        <v>0</v>
      </c>
      <c r="AA335" s="54">
        <f t="shared" ref="AA335:AA375" si="238">IF(J335 =25,H335*O335,0)</f>
        <v>0</v>
      </c>
    </row>
    <row r="336" spans="1:28">
      <c r="A336" s="44"/>
      <c r="B336" s="72"/>
      <c r="C336" s="46">
        <v>20</v>
      </c>
      <c r="D336" s="46"/>
      <c r="E336" s="47">
        <v>4</v>
      </c>
      <c r="F336" s="48"/>
      <c r="G336" s="49">
        <v>42</v>
      </c>
      <c r="H336" s="49">
        <f>PRODUCT(E336,G336)</f>
        <v>168</v>
      </c>
      <c r="I336" s="49"/>
      <c r="J336" s="49">
        <v>6</v>
      </c>
      <c r="K336" s="94">
        <v>1.18</v>
      </c>
      <c r="L336" s="50"/>
      <c r="M336" s="50"/>
      <c r="N336" s="48" t="s">
        <v>72</v>
      </c>
      <c r="O336" s="51">
        <f t="shared" si="226"/>
        <v>1.18</v>
      </c>
      <c r="P336" s="93">
        <f t="shared" si="227"/>
        <v>1.18</v>
      </c>
      <c r="Q336" s="53">
        <f t="shared" si="228"/>
        <v>0</v>
      </c>
      <c r="R336" s="53">
        <f t="shared" si="229"/>
        <v>0</v>
      </c>
      <c r="S336" s="53">
        <f t="shared" si="230"/>
        <v>0</v>
      </c>
      <c r="T336" s="54">
        <f t="shared" si="231"/>
        <v>198.23999999999998</v>
      </c>
      <c r="U336" s="54">
        <f t="shared" si="232"/>
        <v>0</v>
      </c>
      <c r="V336" s="54">
        <f t="shared" si="233"/>
        <v>0</v>
      </c>
      <c r="W336" s="54">
        <f t="shared" si="234"/>
        <v>0</v>
      </c>
      <c r="X336" s="54">
        <f t="shared" si="235"/>
        <v>0</v>
      </c>
      <c r="Y336" s="54">
        <f t="shared" si="236"/>
        <v>0</v>
      </c>
      <c r="Z336" s="54">
        <f t="shared" si="237"/>
        <v>0</v>
      </c>
      <c r="AA336" s="70">
        <f t="shared" si="238"/>
        <v>0</v>
      </c>
      <c r="AB336" s="74"/>
    </row>
    <row r="337" spans="1:28">
      <c r="A337" s="44"/>
      <c r="B337" s="55"/>
      <c r="C337" s="46">
        <v>21</v>
      </c>
      <c r="D337" s="46"/>
      <c r="E337" s="47">
        <v>4</v>
      </c>
      <c r="F337" s="48"/>
      <c r="G337" s="49">
        <v>3</v>
      </c>
      <c r="H337" s="49">
        <f>PRODUCT(E337,G337)</f>
        <v>12</v>
      </c>
      <c r="I337" s="49"/>
      <c r="J337" s="49">
        <v>10</v>
      </c>
      <c r="K337" s="94">
        <v>4.25</v>
      </c>
      <c r="L337" s="50"/>
      <c r="M337" s="50"/>
      <c r="N337" s="48" t="s">
        <v>72</v>
      </c>
      <c r="O337" s="51">
        <f t="shared" si="226"/>
        <v>4.25</v>
      </c>
      <c r="P337" s="93">
        <f t="shared" si="227"/>
        <v>4.25</v>
      </c>
      <c r="Q337" s="53">
        <f t="shared" si="228"/>
        <v>0</v>
      </c>
      <c r="R337" s="53">
        <f t="shared" si="229"/>
        <v>0</v>
      </c>
      <c r="S337" s="53">
        <f t="shared" si="230"/>
        <v>0</v>
      </c>
      <c r="T337" s="54">
        <f t="shared" si="231"/>
        <v>0</v>
      </c>
      <c r="U337" s="54">
        <f t="shared" si="232"/>
        <v>0</v>
      </c>
      <c r="V337" s="54">
        <f t="shared" si="233"/>
        <v>51</v>
      </c>
      <c r="W337" s="54">
        <f t="shared" si="234"/>
        <v>0</v>
      </c>
      <c r="X337" s="54">
        <f t="shared" si="235"/>
        <v>0</v>
      </c>
      <c r="Y337" s="54">
        <f t="shared" si="236"/>
        <v>0</v>
      </c>
      <c r="Z337" s="54">
        <f t="shared" si="237"/>
        <v>0</v>
      </c>
      <c r="AA337" s="70">
        <f t="shared" si="238"/>
        <v>0</v>
      </c>
      <c r="AB337" s="74"/>
    </row>
    <row r="338" spans="1:28">
      <c r="A338" s="44"/>
      <c r="B338" s="72"/>
      <c r="C338" s="46">
        <v>22</v>
      </c>
      <c r="D338" s="46"/>
      <c r="E338" s="47">
        <v>4</v>
      </c>
      <c r="F338" s="48"/>
      <c r="G338" s="49">
        <v>42</v>
      </c>
      <c r="H338" s="49">
        <f>PRODUCT(E338,G338)</f>
        <v>168</v>
      </c>
      <c r="I338" s="49"/>
      <c r="J338" s="49">
        <v>6</v>
      </c>
      <c r="K338" s="94">
        <v>0.81</v>
      </c>
      <c r="L338" s="50"/>
      <c r="M338" s="50"/>
      <c r="N338" s="48" t="s">
        <v>72</v>
      </c>
      <c r="O338" s="51">
        <f t="shared" si="226"/>
        <v>0.81</v>
      </c>
      <c r="P338" s="93">
        <f t="shared" si="227"/>
        <v>0.81</v>
      </c>
      <c r="Q338" s="53">
        <f t="shared" si="228"/>
        <v>0</v>
      </c>
      <c r="R338" s="53">
        <f t="shared" si="229"/>
        <v>0</v>
      </c>
      <c r="S338" s="53">
        <f t="shared" si="230"/>
        <v>0</v>
      </c>
      <c r="T338" s="54">
        <f t="shared" si="231"/>
        <v>136.08000000000001</v>
      </c>
      <c r="U338" s="54">
        <f t="shared" si="232"/>
        <v>0</v>
      </c>
      <c r="V338" s="54">
        <f t="shared" si="233"/>
        <v>0</v>
      </c>
      <c r="W338" s="54">
        <f t="shared" si="234"/>
        <v>0</v>
      </c>
      <c r="X338" s="54">
        <f t="shared" si="235"/>
        <v>0</v>
      </c>
      <c r="Y338" s="54">
        <f t="shared" si="236"/>
        <v>0</v>
      </c>
      <c r="Z338" s="54">
        <f t="shared" si="237"/>
        <v>0</v>
      </c>
      <c r="AA338" s="70">
        <f t="shared" si="238"/>
        <v>0</v>
      </c>
      <c r="AB338" s="74"/>
    </row>
    <row r="339" spans="1:28">
      <c r="A339" s="44"/>
      <c r="B339" s="55"/>
      <c r="C339" s="46">
        <v>23</v>
      </c>
      <c r="D339" s="46"/>
      <c r="E339" s="47">
        <v>4</v>
      </c>
      <c r="F339" s="48"/>
      <c r="G339" s="49">
        <v>3</v>
      </c>
      <c r="H339" s="49">
        <f>PRODUCT(E339,G339)</f>
        <v>12</v>
      </c>
      <c r="I339" s="49"/>
      <c r="J339" s="49">
        <v>12</v>
      </c>
      <c r="K339" s="94">
        <v>4.3</v>
      </c>
      <c r="L339" s="50"/>
      <c r="M339" s="50"/>
      <c r="N339" s="48" t="s">
        <v>72</v>
      </c>
      <c r="O339" s="51">
        <f t="shared" si="226"/>
        <v>4.3</v>
      </c>
      <c r="P339" s="93">
        <f t="shared" si="227"/>
        <v>4.3</v>
      </c>
      <c r="Q339" s="53">
        <f t="shared" si="228"/>
        <v>0</v>
      </c>
      <c r="R339" s="53">
        <f t="shared" si="229"/>
        <v>0</v>
      </c>
      <c r="S339" s="53">
        <f t="shared" si="230"/>
        <v>0</v>
      </c>
      <c r="T339" s="54">
        <f t="shared" si="231"/>
        <v>0</v>
      </c>
      <c r="U339" s="54">
        <f t="shared" si="232"/>
        <v>0</v>
      </c>
      <c r="V339" s="54">
        <f t="shared" si="233"/>
        <v>0</v>
      </c>
      <c r="W339" s="54">
        <f t="shared" si="234"/>
        <v>51.599999999999994</v>
      </c>
      <c r="X339" s="54">
        <f t="shared" si="235"/>
        <v>0</v>
      </c>
      <c r="Y339" s="54">
        <f t="shared" si="236"/>
        <v>0</v>
      </c>
      <c r="Z339" s="54">
        <f t="shared" si="237"/>
        <v>0</v>
      </c>
      <c r="AA339" s="70">
        <f t="shared" si="238"/>
        <v>0</v>
      </c>
      <c r="AB339" s="74"/>
    </row>
    <row r="340" spans="1:28">
      <c r="A340" s="44"/>
      <c r="B340" s="55"/>
      <c r="C340" s="46">
        <v>24</v>
      </c>
      <c r="D340" s="46"/>
      <c r="E340" s="47">
        <v>4</v>
      </c>
      <c r="F340" s="48"/>
      <c r="G340" s="49">
        <v>3</v>
      </c>
      <c r="H340" s="49">
        <f>PRODUCT(E340,G340)</f>
        <v>12</v>
      </c>
      <c r="I340" s="49"/>
      <c r="J340" s="49">
        <v>12</v>
      </c>
      <c r="K340" s="94">
        <v>5.2</v>
      </c>
      <c r="L340" s="50"/>
      <c r="M340" s="50"/>
      <c r="N340" s="48" t="s">
        <v>72</v>
      </c>
      <c r="O340" s="51">
        <f t="shared" si="226"/>
        <v>5.2</v>
      </c>
      <c r="P340" s="93">
        <f t="shared" si="227"/>
        <v>5.2</v>
      </c>
      <c r="Q340" s="53">
        <f t="shared" si="228"/>
        <v>0</v>
      </c>
      <c r="R340" s="53">
        <f t="shared" si="229"/>
        <v>0</v>
      </c>
      <c r="S340" s="53">
        <f t="shared" si="230"/>
        <v>0</v>
      </c>
      <c r="T340" s="54">
        <f t="shared" si="231"/>
        <v>0</v>
      </c>
      <c r="U340" s="54">
        <f t="shared" si="232"/>
        <v>0</v>
      </c>
      <c r="V340" s="54">
        <f t="shared" si="233"/>
        <v>0</v>
      </c>
      <c r="W340" s="54">
        <f t="shared" si="234"/>
        <v>62.400000000000006</v>
      </c>
      <c r="X340" s="54">
        <f t="shared" si="235"/>
        <v>0</v>
      </c>
      <c r="Y340" s="54">
        <f t="shared" si="236"/>
        <v>0</v>
      </c>
      <c r="Z340" s="54">
        <f t="shared" si="237"/>
        <v>0</v>
      </c>
      <c r="AA340" s="70">
        <f t="shared" si="238"/>
        <v>0</v>
      </c>
      <c r="AB340" s="74"/>
    </row>
    <row r="341" spans="1:28" ht="15.75">
      <c r="A341" s="140" t="s">
        <v>20</v>
      </c>
      <c r="B341" s="141" t="s">
        <v>97</v>
      </c>
      <c r="C341" s="141"/>
      <c r="D341" s="142"/>
      <c r="E341" s="47"/>
      <c r="F341" s="48"/>
      <c r="G341" s="49"/>
      <c r="H341" s="49"/>
      <c r="I341" s="49"/>
      <c r="J341" s="49"/>
      <c r="K341" s="94"/>
      <c r="L341" s="50"/>
      <c r="M341" s="50"/>
      <c r="N341" s="48"/>
      <c r="O341" s="51">
        <f t="shared" si="226"/>
        <v>0</v>
      </c>
      <c r="P341" s="93">
        <f t="shared" si="227"/>
        <v>0</v>
      </c>
      <c r="Q341" s="53">
        <f t="shared" si="228"/>
        <v>0</v>
      </c>
      <c r="R341" s="53">
        <f t="shared" si="229"/>
        <v>0</v>
      </c>
      <c r="S341" s="53">
        <f t="shared" si="230"/>
        <v>0</v>
      </c>
      <c r="T341" s="54">
        <f t="shared" si="231"/>
        <v>0</v>
      </c>
      <c r="U341" s="54">
        <f t="shared" si="232"/>
        <v>0</v>
      </c>
      <c r="V341" s="54">
        <f t="shared" si="233"/>
        <v>0</v>
      </c>
      <c r="W341" s="54">
        <f t="shared" si="234"/>
        <v>0</v>
      </c>
      <c r="X341" s="54">
        <f t="shared" si="235"/>
        <v>0</v>
      </c>
      <c r="Y341" s="54">
        <f t="shared" si="236"/>
        <v>0</v>
      </c>
      <c r="Z341" s="54">
        <f t="shared" si="237"/>
        <v>0</v>
      </c>
      <c r="AA341" s="54">
        <f t="shared" si="238"/>
        <v>0</v>
      </c>
    </row>
    <row r="342" spans="1:28">
      <c r="A342" s="44"/>
      <c r="B342" s="72"/>
      <c r="C342" s="46">
        <v>25</v>
      </c>
      <c r="D342" s="46"/>
      <c r="E342" s="47">
        <v>4</v>
      </c>
      <c r="F342" s="48"/>
      <c r="G342" s="49">
        <v>3</v>
      </c>
      <c r="H342" s="49">
        <f t="shared" ref="H342:H348" si="239">PRODUCT(E342,G342)</f>
        <v>12</v>
      </c>
      <c r="I342" s="49"/>
      <c r="J342" s="49">
        <v>12</v>
      </c>
      <c r="K342" s="94">
        <v>3.45</v>
      </c>
      <c r="L342" s="50"/>
      <c r="M342" s="50"/>
      <c r="N342" s="48" t="s">
        <v>72</v>
      </c>
      <c r="O342" s="51">
        <f t="shared" si="226"/>
        <v>3.45</v>
      </c>
      <c r="P342" s="93">
        <f t="shared" si="227"/>
        <v>3.45</v>
      </c>
      <c r="Q342" s="53">
        <f t="shared" si="228"/>
        <v>0</v>
      </c>
      <c r="R342" s="53">
        <f t="shared" si="229"/>
        <v>0</v>
      </c>
      <c r="S342" s="53">
        <f t="shared" si="230"/>
        <v>0</v>
      </c>
      <c r="T342" s="54">
        <f t="shared" si="231"/>
        <v>0</v>
      </c>
      <c r="U342" s="54">
        <f t="shared" si="232"/>
        <v>0</v>
      </c>
      <c r="V342" s="54">
        <f t="shared" si="233"/>
        <v>0</v>
      </c>
      <c r="W342" s="54">
        <f t="shared" si="234"/>
        <v>41.400000000000006</v>
      </c>
      <c r="X342" s="54">
        <f t="shared" si="235"/>
        <v>0</v>
      </c>
      <c r="Y342" s="54">
        <f t="shared" si="236"/>
        <v>0</v>
      </c>
      <c r="Z342" s="54">
        <f t="shared" si="237"/>
        <v>0</v>
      </c>
      <c r="AA342" s="70">
        <f t="shared" si="238"/>
        <v>0</v>
      </c>
      <c r="AB342" s="74"/>
    </row>
    <row r="343" spans="1:28">
      <c r="A343" s="44"/>
      <c r="B343" s="55"/>
      <c r="C343" s="46">
        <v>26</v>
      </c>
      <c r="D343" s="46"/>
      <c r="E343" s="47">
        <v>4</v>
      </c>
      <c r="F343" s="48"/>
      <c r="G343" s="49">
        <v>26</v>
      </c>
      <c r="H343" s="49">
        <f t="shared" si="239"/>
        <v>104</v>
      </c>
      <c r="I343" s="49"/>
      <c r="J343" s="49">
        <v>6</v>
      </c>
      <c r="K343" s="94">
        <v>1.18</v>
      </c>
      <c r="L343" s="50"/>
      <c r="M343" s="50"/>
      <c r="N343" s="48" t="s">
        <v>72</v>
      </c>
      <c r="O343" s="51">
        <f t="shared" si="226"/>
        <v>1.18</v>
      </c>
      <c r="P343" s="93">
        <f t="shared" si="227"/>
        <v>1.18</v>
      </c>
      <c r="Q343" s="53">
        <f t="shared" si="228"/>
        <v>0</v>
      </c>
      <c r="R343" s="53">
        <f t="shared" si="229"/>
        <v>0</v>
      </c>
      <c r="S343" s="53">
        <f t="shared" si="230"/>
        <v>0</v>
      </c>
      <c r="T343" s="54">
        <f t="shared" si="231"/>
        <v>122.72</v>
      </c>
      <c r="U343" s="54">
        <f t="shared" si="232"/>
        <v>0</v>
      </c>
      <c r="V343" s="54">
        <f t="shared" si="233"/>
        <v>0</v>
      </c>
      <c r="W343" s="54">
        <f t="shared" si="234"/>
        <v>0</v>
      </c>
      <c r="X343" s="54">
        <f t="shared" si="235"/>
        <v>0</v>
      </c>
      <c r="Y343" s="54">
        <f t="shared" si="236"/>
        <v>0</v>
      </c>
      <c r="Z343" s="54">
        <f t="shared" si="237"/>
        <v>0</v>
      </c>
      <c r="AA343" s="70">
        <f t="shared" si="238"/>
        <v>0</v>
      </c>
      <c r="AB343" s="74"/>
    </row>
    <row r="344" spans="1:28">
      <c r="A344" s="44"/>
      <c r="B344" s="55"/>
      <c r="C344" s="46">
        <v>27</v>
      </c>
      <c r="D344" s="46"/>
      <c r="E344" s="47">
        <v>4</v>
      </c>
      <c r="F344" s="48"/>
      <c r="G344" s="49">
        <v>3</v>
      </c>
      <c r="H344" s="49">
        <f t="shared" si="239"/>
        <v>12</v>
      </c>
      <c r="I344" s="49"/>
      <c r="J344" s="49">
        <v>12</v>
      </c>
      <c r="K344" s="94">
        <v>2.5499999999999998</v>
      </c>
      <c r="L344" s="50"/>
      <c r="M344" s="50"/>
      <c r="N344" s="48" t="s">
        <v>72</v>
      </c>
      <c r="O344" s="51">
        <f t="shared" si="226"/>
        <v>2.5499999999999998</v>
      </c>
      <c r="P344" s="93">
        <f t="shared" si="227"/>
        <v>2.5499999999999998</v>
      </c>
      <c r="Q344" s="53">
        <f t="shared" si="228"/>
        <v>0</v>
      </c>
      <c r="R344" s="53">
        <f t="shared" si="229"/>
        <v>0</v>
      </c>
      <c r="S344" s="53">
        <f t="shared" si="230"/>
        <v>0</v>
      </c>
      <c r="T344" s="54">
        <f t="shared" si="231"/>
        <v>0</v>
      </c>
      <c r="U344" s="54">
        <f t="shared" si="232"/>
        <v>0</v>
      </c>
      <c r="V344" s="54">
        <f t="shared" si="233"/>
        <v>0</v>
      </c>
      <c r="W344" s="54">
        <f t="shared" si="234"/>
        <v>30.599999999999998</v>
      </c>
      <c r="X344" s="54">
        <f t="shared" si="235"/>
        <v>0</v>
      </c>
      <c r="Y344" s="54">
        <f t="shared" si="236"/>
        <v>0</v>
      </c>
      <c r="Z344" s="54">
        <f t="shared" si="237"/>
        <v>0</v>
      </c>
      <c r="AA344" s="70">
        <f t="shared" si="238"/>
        <v>0</v>
      </c>
      <c r="AB344" s="74"/>
    </row>
    <row r="345" spans="1:28">
      <c r="A345" s="44"/>
      <c r="B345" s="55"/>
      <c r="C345" s="46">
        <v>28</v>
      </c>
      <c r="D345" s="46"/>
      <c r="E345" s="47">
        <v>4</v>
      </c>
      <c r="F345" s="48"/>
      <c r="G345" s="49">
        <v>3</v>
      </c>
      <c r="H345" s="49">
        <f t="shared" si="239"/>
        <v>12</v>
      </c>
      <c r="I345" s="49"/>
      <c r="J345" s="49">
        <v>10</v>
      </c>
      <c r="K345" s="94">
        <v>2.15</v>
      </c>
      <c r="L345" s="50"/>
      <c r="M345" s="50"/>
      <c r="N345" s="48" t="s">
        <v>72</v>
      </c>
      <c r="O345" s="51">
        <f t="shared" si="226"/>
        <v>2.15</v>
      </c>
      <c r="P345" s="93">
        <f t="shared" si="227"/>
        <v>2.15</v>
      </c>
      <c r="Q345" s="53">
        <f t="shared" si="228"/>
        <v>0</v>
      </c>
      <c r="R345" s="53">
        <f t="shared" si="229"/>
        <v>0</v>
      </c>
      <c r="S345" s="53">
        <f t="shared" si="230"/>
        <v>0</v>
      </c>
      <c r="T345" s="54">
        <f t="shared" si="231"/>
        <v>0</v>
      </c>
      <c r="U345" s="54">
        <f t="shared" si="232"/>
        <v>0</v>
      </c>
      <c r="V345" s="54">
        <f t="shared" si="233"/>
        <v>25.799999999999997</v>
      </c>
      <c r="W345" s="54">
        <f t="shared" si="234"/>
        <v>0</v>
      </c>
      <c r="X345" s="54">
        <f t="shared" si="235"/>
        <v>0</v>
      </c>
      <c r="Y345" s="54">
        <f t="shared" si="236"/>
        <v>0</v>
      </c>
      <c r="Z345" s="54">
        <f t="shared" si="237"/>
        <v>0</v>
      </c>
      <c r="AA345" s="70">
        <f t="shared" si="238"/>
        <v>0</v>
      </c>
      <c r="AB345" s="74"/>
    </row>
    <row r="346" spans="1:28">
      <c r="A346" s="44"/>
      <c r="B346" s="55"/>
      <c r="C346" s="46">
        <v>29</v>
      </c>
      <c r="D346" s="46"/>
      <c r="E346" s="47">
        <v>4</v>
      </c>
      <c r="F346" s="48"/>
      <c r="G346" s="49">
        <v>3</v>
      </c>
      <c r="H346" s="49">
        <f t="shared" si="239"/>
        <v>12</v>
      </c>
      <c r="I346" s="49"/>
      <c r="J346" s="49">
        <v>12</v>
      </c>
      <c r="K346" s="94">
        <v>2.1</v>
      </c>
      <c r="L346" s="50"/>
      <c r="M346" s="50"/>
      <c r="N346" s="48" t="s">
        <v>72</v>
      </c>
      <c r="O346" s="51">
        <f t="shared" si="226"/>
        <v>2.1</v>
      </c>
      <c r="P346" s="93">
        <f t="shared" si="227"/>
        <v>2.1</v>
      </c>
      <c r="Q346" s="53">
        <f t="shared" si="228"/>
        <v>0</v>
      </c>
      <c r="R346" s="53">
        <f t="shared" si="229"/>
        <v>0</v>
      </c>
      <c r="S346" s="53">
        <f t="shared" si="230"/>
        <v>0</v>
      </c>
      <c r="T346" s="54">
        <f t="shared" si="231"/>
        <v>0</v>
      </c>
      <c r="U346" s="54">
        <f t="shared" si="232"/>
        <v>0</v>
      </c>
      <c r="V346" s="54">
        <f t="shared" si="233"/>
        <v>0</v>
      </c>
      <c r="W346" s="54">
        <f t="shared" si="234"/>
        <v>25.200000000000003</v>
      </c>
      <c r="X346" s="54">
        <f t="shared" si="235"/>
        <v>0</v>
      </c>
      <c r="Y346" s="54">
        <f t="shared" si="236"/>
        <v>0</v>
      </c>
      <c r="Z346" s="54">
        <f t="shared" si="237"/>
        <v>0</v>
      </c>
      <c r="AA346" s="70">
        <f t="shared" si="238"/>
        <v>0</v>
      </c>
      <c r="AB346" s="74"/>
    </row>
    <row r="347" spans="1:28">
      <c r="A347" s="44"/>
      <c r="B347" s="75"/>
      <c r="C347" s="46">
        <v>30</v>
      </c>
      <c r="D347" s="46"/>
      <c r="E347" s="47">
        <v>4</v>
      </c>
      <c r="F347" s="48"/>
      <c r="G347" s="49">
        <v>3</v>
      </c>
      <c r="H347" s="49">
        <f t="shared" si="239"/>
        <v>12</v>
      </c>
      <c r="I347" s="49"/>
      <c r="J347" s="49">
        <v>12</v>
      </c>
      <c r="K347" s="94">
        <v>1.05</v>
      </c>
      <c r="L347" s="50"/>
      <c r="M347" s="50"/>
      <c r="N347" s="48" t="s">
        <v>72</v>
      </c>
      <c r="O347" s="51">
        <f t="shared" si="226"/>
        <v>1.05</v>
      </c>
      <c r="P347" s="93">
        <f t="shared" si="227"/>
        <v>1.05</v>
      </c>
      <c r="Q347" s="53">
        <f t="shared" si="228"/>
        <v>0</v>
      </c>
      <c r="R347" s="53">
        <f t="shared" si="229"/>
        <v>0</v>
      </c>
      <c r="S347" s="53">
        <f t="shared" si="230"/>
        <v>0</v>
      </c>
      <c r="T347" s="54">
        <f t="shared" si="231"/>
        <v>0</v>
      </c>
      <c r="U347" s="54">
        <f t="shared" si="232"/>
        <v>0</v>
      </c>
      <c r="V347" s="54">
        <f t="shared" si="233"/>
        <v>0</v>
      </c>
      <c r="W347" s="54">
        <f t="shared" si="234"/>
        <v>12.600000000000001</v>
      </c>
      <c r="X347" s="54">
        <f t="shared" si="235"/>
        <v>0</v>
      </c>
      <c r="Y347" s="54">
        <f t="shared" si="236"/>
        <v>0</v>
      </c>
      <c r="Z347" s="54">
        <f t="shared" si="237"/>
        <v>0</v>
      </c>
      <c r="AA347" s="70">
        <f t="shared" si="238"/>
        <v>0</v>
      </c>
      <c r="AB347" s="74"/>
    </row>
    <row r="348" spans="1:28">
      <c r="A348" s="44"/>
      <c r="B348" s="75"/>
      <c r="C348" s="46">
        <v>31</v>
      </c>
      <c r="D348" s="46"/>
      <c r="E348" s="47">
        <v>4</v>
      </c>
      <c r="F348" s="48"/>
      <c r="G348" s="49">
        <v>26</v>
      </c>
      <c r="H348" s="49">
        <f t="shared" si="239"/>
        <v>104</v>
      </c>
      <c r="I348" s="49"/>
      <c r="J348" s="49">
        <v>6</v>
      </c>
      <c r="K348" s="94">
        <v>0.81</v>
      </c>
      <c r="L348" s="50"/>
      <c r="M348" s="50"/>
      <c r="N348" s="48" t="s">
        <v>72</v>
      </c>
      <c r="O348" s="51">
        <f t="shared" si="226"/>
        <v>0.81</v>
      </c>
      <c r="P348" s="93">
        <f t="shared" si="227"/>
        <v>0.81</v>
      </c>
      <c r="Q348" s="53">
        <f t="shared" si="228"/>
        <v>0</v>
      </c>
      <c r="R348" s="53">
        <f t="shared" si="229"/>
        <v>0</v>
      </c>
      <c r="S348" s="53">
        <f t="shared" si="230"/>
        <v>0</v>
      </c>
      <c r="T348" s="54">
        <f t="shared" si="231"/>
        <v>84.240000000000009</v>
      </c>
      <c r="U348" s="54">
        <f t="shared" si="232"/>
        <v>0</v>
      </c>
      <c r="V348" s="54">
        <f t="shared" si="233"/>
        <v>0</v>
      </c>
      <c r="W348" s="54">
        <f t="shared" si="234"/>
        <v>0</v>
      </c>
      <c r="X348" s="54">
        <f t="shared" si="235"/>
        <v>0</v>
      </c>
      <c r="Y348" s="54">
        <f t="shared" si="236"/>
        <v>0</v>
      </c>
      <c r="Z348" s="54">
        <f t="shared" si="237"/>
        <v>0</v>
      </c>
      <c r="AA348" s="70">
        <f t="shared" si="238"/>
        <v>0</v>
      </c>
      <c r="AB348" s="74"/>
    </row>
    <row r="349" spans="1:28" ht="15.75">
      <c r="A349" s="140" t="s">
        <v>99</v>
      </c>
      <c r="B349" s="141" t="s">
        <v>97</v>
      </c>
      <c r="C349" s="141"/>
      <c r="D349" s="142"/>
      <c r="E349" s="47"/>
      <c r="F349" s="48"/>
      <c r="G349" s="49"/>
      <c r="H349" s="49"/>
      <c r="I349" s="49"/>
      <c r="J349" s="49"/>
      <c r="K349" s="94"/>
      <c r="L349" s="50"/>
      <c r="M349" s="50"/>
      <c r="N349" s="48"/>
      <c r="O349" s="51">
        <f t="shared" si="226"/>
        <v>0</v>
      </c>
      <c r="P349" s="93">
        <f t="shared" si="227"/>
        <v>0</v>
      </c>
      <c r="Q349" s="53">
        <f t="shared" si="228"/>
        <v>0</v>
      </c>
      <c r="R349" s="53">
        <f t="shared" si="229"/>
        <v>0</v>
      </c>
      <c r="S349" s="53">
        <f t="shared" si="230"/>
        <v>0</v>
      </c>
      <c r="T349" s="54">
        <f t="shared" si="231"/>
        <v>0</v>
      </c>
      <c r="U349" s="54">
        <f t="shared" si="232"/>
        <v>0</v>
      </c>
      <c r="V349" s="54">
        <f t="shared" si="233"/>
        <v>0</v>
      </c>
      <c r="W349" s="54">
        <f t="shared" si="234"/>
        <v>0</v>
      </c>
      <c r="X349" s="54">
        <f t="shared" si="235"/>
        <v>0</v>
      </c>
      <c r="Y349" s="54">
        <f t="shared" si="236"/>
        <v>0</v>
      </c>
      <c r="Z349" s="54">
        <f t="shared" si="237"/>
        <v>0</v>
      </c>
      <c r="AA349" s="54">
        <f t="shared" si="238"/>
        <v>0</v>
      </c>
    </row>
    <row r="350" spans="1:28">
      <c r="A350" s="44"/>
      <c r="B350" s="72"/>
      <c r="C350" s="46">
        <v>1</v>
      </c>
      <c r="D350" s="46"/>
      <c r="E350" s="47">
        <v>2</v>
      </c>
      <c r="F350" s="48"/>
      <c r="G350" s="49">
        <v>3</v>
      </c>
      <c r="H350" s="49">
        <f t="shared" ref="H350:H356" si="240">PRODUCT(E350,G350)</f>
        <v>6</v>
      </c>
      <c r="I350" s="49"/>
      <c r="J350" s="49">
        <v>12</v>
      </c>
      <c r="K350" s="94">
        <v>1.0900000000000001</v>
      </c>
      <c r="L350" s="50"/>
      <c r="M350" s="50"/>
      <c r="N350" s="48" t="s">
        <v>72</v>
      </c>
      <c r="O350" s="51">
        <f t="shared" si="226"/>
        <v>1.0900000000000001</v>
      </c>
      <c r="P350" s="93">
        <f t="shared" si="227"/>
        <v>1.0900000000000001</v>
      </c>
      <c r="Q350" s="53">
        <f t="shared" si="228"/>
        <v>0</v>
      </c>
      <c r="R350" s="53">
        <f t="shared" si="229"/>
        <v>0</v>
      </c>
      <c r="S350" s="53">
        <f t="shared" si="230"/>
        <v>0</v>
      </c>
      <c r="T350" s="54">
        <f t="shared" si="231"/>
        <v>0</v>
      </c>
      <c r="U350" s="54">
        <f t="shared" si="232"/>
        <v>0</v>
      </c>
      <c r="V350" s="54">
        <f t="shared" si="233"/>
        <v>0</v>
      </c>
      <c r="W350" s="54">
        <f t="shared" si="234"/>
        <v>6.5400000000000009</v>
      </c>
      <c r="X350" s="54">
        <f t="shared" si="235"/>
        <v>0</v>
      </c>
      <c r="Y350" s="54">
        <f t="shared" si="236"/>
        <v>0</v>
      </c>
      <c r="Z350" s="54">
        <f t="shared" si="237"/>
        <v>0</v>
      </c>
      <c r="AA350" s="70">
        <f t="shared" si="238"/>
        <v>0</v>
      </c>
      <c r="AB350" s="74"/>
    </row>
    <row r="351" spans="1:28">
      <c r="A351" s="44"/>
      <c r="B351" s="55"/>
      <c r="C351" s="46">
        <v>2</v>
      </c>
      <c r="D351" s="46"/>
      <c r="E351" s="47">
        <v>2</v>
      </c>
      <c r="F351" s="48"/>
      <c r="G351" s="49">
        <v>3</v>
      </c>
      <c r="H351" s="49">
        <f t="shared" si="240"/>
        <v>6</v>
      </c>
      <c r="I351" s="49"/>
      <c r="J351" s="49">
        <v>12</v>
      </c>
      <c r="K351" s="94">
        <v>2.85</v>
      </c>
      <c r="L351" s="50"/>
      <c r="M351" s="50"/>
      <c r="N351" s="48" t="s">
        <v>72</v>
      </c>
      <c r="O351" s="51">
        <f t="shared" si="226"/>
        <v>2.85</v>
      </c>
      <c r="P351" s="93">
        <f t="shared" si="227"/>
        <v>2.85</v>
      </c>
      <c r="Q351" s="53">
        <f t="shared" si="228"/>
        <v>0</v>
      </c>
      <c r="R351" s="53">
        <f t="shared" si="229"/>
        <v>0</v>
      </c>
      <c r="S351" s="53">
        <f t="shared" si="230"/>
        <v>0</v>
      </c>
      <c r="T351" s="54">
        <f t="shared" si="231"/>
        <v>0</v>
      </c>
      <c r="U351" s="54">
        <f t="shared" si="232"/>
        <v>0</v>
      </c>
      <c r="V351" s="54">
        <f t="shared" si="233"/>
        <v>0</v>
      </c>
      <c r="W351" s="54">
        <f t="shared" si="234"/>
        <v>17.100000000000001</v>
      </c>
      <c r="X351" s="54">
        <f t="shared" si="235"/>
        <v>0</v>
      </c>
      <c r="Y351" s="54">
        <f t="shared" si="236"/>
        <v>0</v>
      </c>
      <c r="Z351" s="54">
        <f t="shared" si="237"/>
        <v>0</v>
      </c>
      <c r="AA351" s="70">
        <f t="shared" si="238"/>
        <v>0</v>
      </c>
      <c r="AB351" s="74"/>
    </row>
    <row r="352" spans="1:28">
      <c r="A352" s="44"/>
      <c r="B352" s="72"/>
      <c r="C352" s="46">
        <v>3</v>
      </c>
      <c r="D352" s="46"/>
      <c r="E352" s="47">
        <v>2</v>
      </c>
      <c r="F352" s="48"/>
      <c r="G352" s="49">
        <v>42</v>
      </c>
      <c r="H352" s="49">
        <f t="shared" si="240"/>
        <v>84</v>
      </c>
      <c r="I352" s="49"/>
      <c r="J352" s="49">
        <v>6</v>
      </c>
      <c r="K352" s="94">
        <v>1.18</v>
      </c>
      <c r="L352" s="50"/>
      <c r="M352" s="50"/>
      <c r="N352" s="48" t="s">
        <v>72</v>
      </c>
      <c r="O352" s="51">
        <f t="shared" si="226"/>
        <v>1.18</v>
      </c>
      <c r="P352" s="93">
        <f t="shared" si="227"/>
        <v>1.18</v>
      </c>
      <c r="Q352" s="53">
        <f t="shared" si="228"/>
        <v>0</v>
      </c>
      <c r="R352" s="53">
        <f t="shared" si="229"/>
        <v>0</v>
      </c>
      <c r="S352" s="53">
        <f t="shared" si="230"/>
        <v>0</v>
      </c>
      <c r="T352" s="54">
        <f t="shared" si="231"/>
        <v>99.11999999999999</v>
      </c>
      <c r="U352" s="54">
        <f t="shared" si="232"/>
        <v>0</v>
      </c>
      <c r="V352" s="54">
        <f t="shared" si="233"/>
        <v>0</v>
      </c>
      <c r="W352" s="54">
        <f t="shared" si="234"/>
        <v>0</v>
      </c>
      <c r="X352" s="54">
        <f t="shared" si="235"/>
        <v>0</v>
      </c>
      <c r="Y352" s="54">
        <f t="shared" si="236"/>
        <v>0</v>
      </c>
      <c r="Z352" s="54">
        <f t="shared" si="237"/>
        <v>0</v>
      </c>
      <c r="AA352" s="70">
        <f t="shared" si="238"/>
        <v>0</v>
      </c>
      <c r="AB352" s="74"/>
    </row>
    <row r="353" spans="1:28">
      <c r="A353" s="44"/>
      <c r="B353" s="55"/>
      <c r="C353" s="46">
        <v>4</v>
      </c>
      <c r="D353" s="46"/>
      <c r="E353" s="47">
        <v>2</v>
      </c>
      <c r="F353" s="48"/>
      <c r="G353" s="49">
        <v>3</v>
      </c>
      <c r="H353" s="49">
        <f t="shared" si="240"/>
        <v>6</v>
      </c>
      <c r="I353" s="49"/>
      <c r="J353" s="49">
        <v>12</v>
      </c>
      <c r="K353" s="94">
        <v>4.75</v>
      </c>
      <c r="L353" s="50"/>
      <c r="M353" s="50"/>
      <c r="N353" s="48" t="s">
        <v>72</v>
      </c>
      <c r="O353" s="51">
        <f t="shared" si="226"/>
        <v>4.75</v>
      </c>
      <c r="P353" s="93">
        <f t="shared" si="227"/>
        <v>4.75</v>
      </c>
      <c r="Q353" s="53">
        <f t="shared" si="228"/>
        <v>0</v>
      </c>
      <c r="R353" s="53">
        <f t="shared" si="229"/>
        <v>0</v>
      </c>
      <c r="S353" s="53">
        <f t="shared" si="230"/>
        <v>0</v>
      </c>
      <c r="T353" s="54">
        <f t="shared" si="231"/>
        <v>0</v>
      </c>
      <c r="U353" s="54">
        <f t="shared" si="232"/>
        <v>0</v>
      </c>
      <c r="V353" s="54">
        <f t="shared" si="233"/>
        <v>0</v>
      </c>
      <c r="W353" s="54">
        <f t="shared" si="234"/>
        <v>28.5</v>
      </c>
      <c r="X353" s="54">
        <f t="shared" si="235"/>
        <v>0</v>
      </c>
      <c r="Y353" s="54">
        <f t="shared" si="236"/>
        <v>0</v>
      </c>
      <c r="Z353" s="54">
        <f t="shared" si="237"/>
        <v>0</v>
      </c>
      <c r="AA353" s="70">
        <f t="shared" si="238"/>
        <v>0</v>
      </c>
      <c r="AB353" s="74"/>
    </row>
    <row r="354" spans="1:28">
      <c r="A354" s="44"/>
      <c r="B354" s="55"/>
      <c r="C354" s="46">
        <v>5</v>
      </c>
      <c r="D354" s="46"/>
      <c r="E354" s="47">
        <v>2</v>
      </c>
      <c r="F354" s="48"/>
      <c r="G354" s="49">
        <v>3</v>
      </c>
      <c r="H354" s="49">
        <f t="shared" si="240"/>
        <v>6</v>
      </c>
      <c r="I354" s="49"/>
      <c r="J354" s="49">
        <v>12</v>
      </c>
      <c r="K354" s="94">
        <v>4.3</v>
      </c>
      <c r="L354" s="50"/>
      <c r="M354" s="50"/>
      <c r="N354" s="48" t="s">
        <v>72</v>
      </c>
      <c r="O354" s="51">
        <f t="shared" si="226"/>
        <v>4.3</v>
      </c>
      <c r="P354" s="93">
        <f t="shared" si="227"/>
        <v>4.3</v>
      </c>
      <c r="Q354" s="53">
        <f t="shared" si="228"/>
        <v>0</v>
      </c>
      <c r="R354" s="53">
        <f t="shared" si="229"/>
        <v>0</v>
      </c>
      <c r="S354" s="53">
        <f t="shared" si="230"/>
        <v>0</v>
      </c>
      <c r="T354" s="54">
        <f t="shared" si="231"/>
        <v>0</v>
      </c>
      <c r="U354" s="54">
        <f t="shared" si="232"/>
        <v>0</v>
      </c>
      <c r="V354" s="54">
        <f t="shared" si="233"/>
        <v>0</v>
      </c>
      <c r="W354" s="54">
        <f t="shared" si="234"/>
        <v>25.799999999999997</v>
      </c>
      <c r="X354" s="54">
        <f t="shared" si="235"/>
        <v>0</v>
      </c>
      <c r="Y354" s="54">
        <f t="shared" si="236"/>
        <v>0</v>
      </c>
      <c r="Z354" s="54">
        <f t="shared" si="237"/>
        <v>0</v>
      </c>
      <c r="AA354" s="70">
        <f t="shared" si="238"/>
        <v>0</v>
      </c>
      <c r="AB354" s="74"/>
    </row>
    <row r="355" spans="1:28">
      <c r="A355" s="44"/>
      <c r="B355" s="72"/>
      <c r="C355" s="46">
        <v>6</v>
      </c>
      <c r="D355" s="46"/>
      <c r="E355" s="47">
        <v>2</v>
      </c>
      <c r="F355" s="48"/>
      <c r="G355" s="49">
        <v>3</v>
      </c>
      <c r="H355" s="49">
        <f t="shared" si="240"/>
        <v>6</v>
      </c>
      <c r="I355" s="49"/>
      <c r="J355" s="49">
        <v>10</v>
      </c>
      <c r="K355" s="94">
        <v>4.34</v>
      </c>
      <c r="L355" s="50"/>
      <c r="M355" s="50"/>
      <c r="N355" s="48" t="s">
        <v>72</v>
      </c>
      <c r="O355" s="51">
        <f t="shared" si="226"/>
        <v>4.34</v>
      </c>
      <c r="P355" s="93">
        <f t="shared" si="227"/>
        <v>4.34</v>
      </c>
      <c r="Q355" s="53">
        <f t="shared" si="228"/>
        <v>0</v>
      </c>
      <c r="R355" s="53">
        <f t="shared" si="229"/>
        <v>0</v>
      </c>
      <c r="S355" s="53">
        <f t="shared" si="230"/>
        <v>0</v>
      </c>
      <c r="T355" s="54">
        <f t="shared" si="231"/>
        <v>0</v>
      </c>
      <c r="U355" s="54">
        <f t="shared" si="232"/>
        <v>0</v>
      </c>
      <c r="V355" s="54">
        <f t="shared" si="233"/>
        <v>26.04</v>
      </c>
      <c r="W355" s="54">
        <f t="shared" si="234"/>
        <v>0</v>
      </c>
      <c r="X355" s="54">
        <f t="shared" si="235"/>
        <v>0</v>
      </c>
      <c r="Y355" s="54">
        <f t="shared" si="236"/>
        <v>0</v>
      </c>
      <c r="Z355" s="54">
        <f t="shared" si="237"/>
        <v>0</v>
      </c>
      <c r="AA355" s="70">
        <f t="shared" si="238"/>
        <v>0</v>
      </c>
      <c r="AB355" s="74"/>
    </row>
    <row r="356" spans="1:28">
      <c r="A356" s="44"/>
      <c r="B356" s="55"/>
      <c r="C356" s="46">
        <v>7</v>
      </c>
      <c r="D356" s="46"/>
      <c r="E356" s="47">
        <v>2</v>
      </c>
      <c r="F356" s="48"/>
      <c r="G356" s="49">
        <v>42</v>
      </c>
      <c r="H356" s="49">
        <f t="shared" si="240"/>
        <v>84</v>
      </c>
      <c r="I356" s="49"/>
      <c r="J356" s="49">
        <v>6</v>
      </c>
      <c r="K356" s="94">
        <v>0.81</v>
      </c>
      <c r="L356" s="50"/>
      <c r="M356" s="50"/>
      <c r="N356" s="48" t="s">
        <v>72</v>
      </c>
      <c r="O356" s="51">
        <f t="shared" si="226"/>
        <v>0.81</v>
      </c>
      <c r="P356" s="93">
        <f t="shared" si="227"/>
        <v>0.81</v>
      </c>
      <c r="Q356" s="53">
        <f t="shared" si="228"/>
        <v>0</v>
      </c>
      <c r="R356" s="53">
        <f t="shared" si="229"/>
        <v>0</v>
      </c>
      <c r="S356" s="53">
        <f t="shared" si="230"/>
        <v>0</v>
      </c>
      <c r="T356" s="54">
        <f t="shared" si="231"/>
        <v>68.040000000000006</v>
      </c>
      <c r="U356" s="54">
        <f t="shared" si="232"/>
        <v>0</v>
      </c>
      <c r="V356" s="54">
        <f t="shared" si="233"/>
        <v>0</v>
      </c>
      <c r="W356" s="54">
        <f t="shared" si="234"/>
        <v>0</v>
      </c>
      <c r="X356" s="54">
        <f t="shared" si="235"/>
        <v>0</v>
      </c>
      <c r="Y356" s="54">
        <f t="shared" si="236"/>
        <v>0</v>
      </c>
      <c r="Z356" s="54">
        <f t="shared" si="237"/>
        <v>0</v>
      </c>
      <c r="AA356" s="70">
        <f t="shared" si="238"/>
        <v>0</v>
      </c>
      <c r="AB356" s="74"/>
    </row>
    <row r="357" spans="1:28" ht="15.75">
      <c r="A357" s="140" t="s">
        <v>100</v>
      </c>
      <c r="B357" s="141" t="s">
        <v>97</v>
      </c>
      <c r="C357" s="141"/>
      <c r="D357" s="142"/>
      <c r="E357" s="47"/>
      <c r="F357" s="48"/>
      <c r="G357" s="49"/>
      <c r="H357" s="49"/>
      <c r="I357" s="49"/>
      <c r="J357" s="49"/>
      <c r="K357" s="94"/>
      <c r="L357" s="50"/>
      <c r="M357" s="50"/>
      <c r="N357" s="48"/>
      <c r="O357" s="51">
        <f t="shared" si="226"/>
        <v>0</v>
      </c>
      <c r="P357" s="93">
        <f t="shared" si="227"/>
        <v>0</v>
      </c>
      <c r="Q357" s="53">
        <f t="shared" si="228"/>
        <v>0</v>
      </c>
      <c r="R357" s="53">
        <f t="shared" si="229"/>
        <v>0</v>
      </c>
      <c r="S357" s="53">
        <f t="shared" si="230"/>
        <v>0</v>
      </c>
      <c r="T357" s="54">
        <f t="shared" si="231"/>
        <v>0</v>
      </c>
      <c r="U357" s="54">
        <f t="shared" si="232"/>
        <v>0</v>
      </c>
      <c r="V357" s="54">
        <f t="shared" si="233"/>
        <v>0</v>
      </c>
      <c r="W357" s="54">
        <f t="shared" si="234"/>
        <v>0</v>
      </c>
      <c r="X357" s="54">
        <f t="shared" si="235"/>
        <v>0</v>
      </c>
      <c r="Y357" s="54">
        <f t="shared" si="236"/>
        <v>0</v>
      </c>
      <c r="Z357" s="54">
        <f t="shared" si="237"/>
        <v>0</v>
      </c>
      <c r="AA357" s="54">
        <f t="shared" si="238"/>
        <v>0</v>
      </c>
    </row>
    <row r="358" spans="1:28">
      <c r="A358" s="44"/>
      <c r="B358" s="72"/>
      <c r="C358" s="46">
        <v>8</v>
      </c>
      <c r="D358" s="46"/>
      <c r="E358" s="47">
        <v>2</v>
      </c>
      <c r="F358" s="48"/>
      <c r="G358" s="49">
        <v>42</v>
      </c>
      <c r="H358" s="49">
        <f t="shared" ref="H358:H363" si="241">PRODUCT(E358,G358)</f>
        <v>84</v>
      </c>
      <c r="I358" s="49"/>
      <c r="J358" s="49">
        <v>6</v>
      </c>
      <c r="K358" s="94">
        <v>1.18</v>
      </c>
      <c r="L358" s="50"/>
      <c r="M358" s="50"/>
      <c r="N358" s="48" t="s">
        <v>72</v>
      </c>
      <c r="O358" s="51">
        <f t="shared" si="226"/>
        <v>1.18</v>
      </c>
      <c r="P358" s="93">
        <f t="shared" si="227"/>
        <v>1.18</v>
      </c>
      <c r="Q358" s="53">
        <f t="shared" si="228"/>
        <v>0</v>
      </c>
      <c r="R358" s="53">
        <f t="shared" si="229"/>
        <v>0</v>
      </c>
      <c r="S358" s="53">
        <f t="shared" si="230"/>
        <v>0</v>
      </c>
      <c r="T358" s="54">
        <f t="shared" si="231"/>
        <v>99.11999999999999</v>
      </c>
      <c r="U358" s="54">
        <f t="shared" si="232"/>
        <v>0</v>
      </c>
      <c r="V358" s="54">
        <f t="shared" si="233"/>
        <v>0</v>
      </c>
      <c r="W358" s="54">
        <f t="shared" si="234"/>
        <v>0</v>
      </c>
      <c r="X358" s="54">
        <f t="shared" si="235"/>
        <v>0</v>
      </c>
      <c r="Y358" s="54">
        <f t="shared" si="236"/>
        <v>0</v>
      </c>
      <c r="Z358" s="54">
        <f t="shared" si="237"/>
        <v>0</v>
      </c>
      <c r="AA358" s="70">
        <f t="shared" si="238"/>
        <v>0</v>
      </c>
      <c r="AB358" s="74"/>
    </row>
    <row r="359" spans="1:28">
      <c r="A359" s="44"/>
      <c r="B359" s="55"/>
      <c r="C359" s="46">
        <v>9</v>
      </c>
      <c r="D359" s="46"/>
      <c r="E359" s="47">
        <v>2</v>
      </c>
      <c r="F359" s="48"/>
      <c r="G359" s="49">
        <v>3</v>
      </c>
      <c r="H359" s="49">
        <f t="shared" si="241"/>
        <v>6</v>
      </c>
      <c r="I359" s="49"/>
      <c r="J359" s="49">
        <v>12</v>
      </c>
      <c r="K359" s="94">
        <v>1.0900000000000001</v>
      </c>
      <c r="L359" s="50"/>
      <c r="M359" s="50"/>
      <c r="N359" s="48" t="s">
        <v>72</v>
      </c>
      <c r="O359" s="51">
        <f t="shared" si="226"/>
        <v>1.0900000000000001</v>
      </c>
      <c r="P359" s="93">
        <f t="shared" si="227"/>
        <v>1.0900000000000001</v>
      </c>
      <c r="Q359" s="53">
        <f t="shared" si="228"/>
        <v>0</v>
      </c>
      <c r="R359" s="53">
        <f t="shared" si="229"/>
        <v>0</v>
      </c>
      <c r="S359" s="53">
        <f t="shared" si="230"/>
        <v>0</v>
      </c>
      <c r="T359" s="54">
        <f t="shared" si="231"/>
        <v>0</v>
      </c>
      <c r="U359" s="54">
        <f t="shared" si="232"/>
        <v>0</v>
      </c>
      <c r="V359" s="54">
        <f t="shared" si="233"/>
        <v>0</v>
      </c>
      <c r="W359" s="54">
        <f t="shared" si="234"/>
        <v>6.5400000000000009</v>
      </c>
      <c r="X359" s="54">
        <f t="shared" si="235"/>
        <v>0</v>
      </c>
      <c r="Y359" s="54">
        <f t="shared" si="236"/>
        <v>0</v>
      </c>
      <c r="Z359" s="54">
        <f t="shared" si="237"/>
        <v>0</v>
      </c>
      <c r="AA359" s="70">
        <f t="shared" si="238"/>
        <v>0</v>
      </c>
      <c r="AB359" s="74"/>
    </row>
    <row r="360" spans="1:28">
      <c r="A360" s="44"/>
      <c r="B360" s="72"/>
      <c r="C360" s="46">
        <v>10</v>
      </c>
      <c r="D360" s="46"/>
      <c r="E360" s="47">
        <v>2</v>
      </c>
      <c r="F360" s="48"/>
      <c r="G360" s="49">
        <v>3</v>
      </c>
      <c r="H360" s="49">
        <f t="shared" si="241"/>
        <v>6</v>
      </c>
      <c r="I360" s="49"/>
      <c r="J360" s="49">
        <v>12</v>
      </c>
      <c r="K360" s="94">
        <v>4.75</v>
      </c>
      <c r="L360" s="50"/>
      <c r="M360" s="50"/>
      <c r="N360" s="48" t="s">
        <v>72</v>
      </c>
      <c r="O360" s="51">
        <f t="shared" si="226"/>
        <v>4.75</v>
      </c>
      <c r="P360" s="93">
        <f t="shared" si="227"/>
        <v>4.75</v>
      </c>
      <c r="Q360" s="53">
        <f t="shared" si="228"/>
        <v>0</v>
      </c>
      <c r="R360" s="53">
        <f t="shared" si="229"/>
        <v>0</v>
      </c>
      <c r="S360" s="53">
        <f t="shared" si="230"/>
        <v>0</v>
      </c>
      <c r="T360" s="54">
        <f t="shared" si="231"/>
        <v>0</v>
      </c>
      <c r="U360" s="54">
        <f t="shared" si="232"/>
        <v>0</v>
      </c>
      <c r="V360" s="54">
        <f t="shared" si="233"/>
        <v>0</v>
      </c>
      <c r="W360" s="54">
        <f t="shared" si="234"/>
        <v>28.5</v>
      </c>
      <c r="X360" s="54">
        <f t="shared" si="235"/>
        <v>0</v>
      </c>
      <c r="Y360" s="54">
        <f t="shared" si="236"/>
        <v>0</v>
      </c>
      <c r="Z360" s="54">
        <f t="shared" si="237"/>
        <v>0</v>
      </c>
      <c r="AA360" s="70">
        <f t="shared" si="238"/>
        <v>0</v>
      </c>
      <c r="AB360" s="74"/>
    </row>
    <row r="361" spans="1:28">
      <c r="A361" s="44"/>
      <c r="B361" s="55"/>
      <c r="C361" s="46">
        <v>11</v>
      </c>
      <c r="D361" s="46"/>
      <c r="E361" s="47">
        <v>2</v>
      </c>
      <c r="F361" s="48"/>
      <c r="G361" s="49">
        <v>3</v>
      </c>
      <c r="H361" s="49">
        <f t="shared" si="241"/>
        <v>6</v>
      </c>
      <c r="I361" s="49"/>
      <c r="J361" s="49">
        <v>12</v>
      </c>
      <c r="K361" s="94">
        <v>4.3</v>
      </c>
      <c r="L361" s="50"/>
      <c r="M361" s="50"/>
      <c r="N361" s="48" t="s">
        <v>72</v>
      </c>
      <c r="O361" s="51">
        <f t="shared" si="226"/>
        <v>4.3</v>
      </c>
      <c r="P361" s="93">
        <f t="shared" si="227"/>
        <v>4.3</v>
      </c>
      <c r="Q361" s="53">
        <f t="shared" si="228"/>
        <v>0</v>
      </c>
      <c r="R361" s="53">
        <f t="shared" si="229"/>
        <v>0</v>
      </c>
      <c r="S361" s="53">
        <f t="shared" si="230"/>
        <v>0</v>
      </c>
      <c r="T361" s="54">
        <f t="shared" si="231"/>
        <v>0</v>
      </c>
      <c r="U361" s="54">
        <f t="shared" si="232"/>
        <v>0</v>
      </c>
      <c r="V361" s="54">
        <f t="shared" si="233"/>
        <v>0</v>
      </c>
      <c r="W361" s="54">
        <f t="shared" si="234"/>
        <v>25.799999999999997</v>
      </c>
      <c r="X361" s="54">
        <f t="shared" si="235"/>
        <v>0</v>
      </c>
      <c r="Y361" s="54">
        <f t="shared" si="236"/>
        <v>0</v>
      </c>
      <c r="Z361" s="54">
        <f t="shared" si="237"/>
        <v>0</v>
      </c>
      <c r="AA361" s="70">
        <f t="shared" si="238"/>
        <v>0</v>
      </c>
      <c r="AB361" s="74"/>
    </row>
    <row r="362" spans="1:28">
      <c r="A362" s="44"/>
      <c r="B362" s="75"/>
      <c r="C362" s="46">
        <v>12</v>
      </c>
      <c r="D362" s="46"/>
      <c r="E362" s="47">
        <v>2</v>
      </c>
      <c r="F362" s="48"/>
      <c r="G362" s="49">
        <v>3</v>
      </c>
      <c r="H362" s="49">
        <f t="shared" si="241"/>
        <v>6</v>
      </c>
      <c r="I362" s="49"/>
      <c r="J362" s="49">
        <v>10</v>
      </c>
      <c r="K362" s="94">
        <v>4.34</v>
      </c>
      <c r="L362" s="50"/>
      <c r="M362" s="50"/>
      <c r="N362" s="48" t="s">
        <v>72</v>
      </c>
      <c r="O362" s="51">
        <f t="shared" si="226"/>
        <v>4.34</v>
      </c>
      <c r="P362" s="93">
        <f t="shared" si="227"/>
        <v>4.34</v>
      </c>
      <c r="Q362" s="53">
        <f t="shared" si="228"/>
        <v>0</v>
      </c>
      <c r="R362" s="53">
        <f t="shared" si="229"/>
        <v>0</v>
      </c>
      <c r="S362" s="53">
        <f t="shared" si="230"/>
        <v>0</v>
      </c>
      <c r="T362" s="54">
        <f t="shared" si="231"/>
        <v>0</v>
      </c>
      <c r="U362" s="54">
        <f t="shared" si="232"/>
        <v>0</v>
      </c>
      <c r="V362" s="54">
        <f t="shared" si="233"/>
        <v>26.04</v>
      </c>
      <c r="W362" s="54">
        <f t="shared" si="234"/>
        <v>0</v>
      </c>
      <c r="X362" s="54">
        <f t="shared" si="235"/>
        <v>0</v>
      </c>
      <c r="Y362" s="54">
        <f t="shared" si="236"/>
        <v>0</v>
      </c>
      <c r="Z362" s="54">
        <f t="shared" si="237"/>
        <v>0</v>
      </c>
      <c r="AA362" s="70">
        <f t="shared" si="238"/>
        <v>0</v>
      </c>
      <c r="AB362" s="74"/>
    </row>
    <row r="363" spans="1:28">
      <c r="A363" s="44"/>
      <c r="B363" s="75"/>
      <c r="C363" s="46">
        <v>13</v>
      </c>
      <c r="D363" s="46"/>
      <c r="E363" s="47">
        <v>2</v>
      </c>
      <c r="F363" s="48"/>
      <c r="G363" s="49">
        <v>42</v>
      </c>
      <c r="H363" s="49">
        <f t="shared" si="241"/>
        <v>84</v>
      </c>
      <c r="I363" s="49"/>
      <c r="J363" s="49">
        <v>6</v>
      </c>
      <c r="K363" s="94">
        <v>0.81</v>
      </c>
      <c r="L363" s="50"/>
      <c r="M363" s="50"/>
      <c r="N363" s="48" t="s">
        <v>72</v>
      </c>
      <c r="O363" s="51">
        <f t="shared" si="226"/>
        <v>0.81</v>
      </c>
      <c r="P363" s="93">
        <f t="shared" si="227"/>
        <v>0.81</v>
      </c>
      <c r="Q363" s="53">
        <f t="shared" si="228"/>
        <v>0</v>
      </c>
      <c r="R363" s="53">
        <f t="shared" si="229"/>
        <v>0</v>
      </c>
      <c r="S363" s="53">
        <f t="shared" si="230"/>
        <v>0</v>
      </c>
      <c r="T363" s="54">
        <f t="shared" si="231"/>
        <v>68.040000000000006</v>
      </c>
      <c r="U363" s="54">
        <f t="shared" si="232"/>
        <v>0</v>
      </c>
      <c r="V363" s="54">
        <f t="shared" si="233"/>
        <v>0</v>
      </c>
      <c r="W363" s="54">
        <f t="shared" si="234"/>
        <v>0</v>
      </c>
      <c r="X363" s="54">
        <f t="shared" si="235"/>
        <v>0</v>
      </c>
      <c r="Y363" s="54">
        <f t="shared" si="236"/>
        <v>0</v>
      </c>
      <c r="Z363" s="54">
        <f t="shared" si="237"/>
        <v>0</v>
      </c>
      <c r="AA363" s="70">
        <f t="shared" si="238"/>
        <v>0</v>
      </c>
      <c r="AB363" s="74"/>
    </row>
    <row r="364" spans="1:28" ht="15.75">
      <c r="A364" s="140" t="s">
        <v>101</v>
      </c>
      <c r="B364" s="141" t="s">
        <v>97</v>
      </c>
      <c r="C364" s="141"/>
      <c r="D364" s="142"/>
      <c r="E364" s="47"/>
      <c r="F364" s="48"/>
      <c r="G364" s="49"/>
      <c r="H364" s="49"/>
      <c r="I364" s="49"/>
      <c r="J364" s="49"/>
      <c r="K364" s="94"/>
      <c r="L364" s="50"/>
      <c r="M364" s="50"/>
      <c r="N364" s="48"/>
      <c r="O364" s="51">
        <f t="shared" si="226"/>
        <v>0</v>
      </c>
      <c r="P364" s="93">
        <f t="shared" si="227"/>
        <v>0</v>
      </c>
      <c r="Q364" s="53">
        <f t="shared" si="228"/>
        <v>0</v>
      </c>
      <c r="R364" s="53">
        <f t="shared" si="229"/>
        <v>0</v>
      </c>
      <c r="S364" s="53">
        <f t="shared" si="230"/>
        <v>0</v>
      </c>
      <c r="T364" s="54">
        <f t="shared" si="231"/>
        <v>0</v>
      </c>
      <c r="U364" s="54">
        <f t="shared" si="232"/>
        <v>0</v>
      </c>
      <c r="V364" s="54">
        <f t="shared" si="233"/>
        <v>0</v>
      </c>
      <c r="W364" s="54">
        <f t="shared" si="234"/>
        <v>0</v>
      </c>
      <c r="X364" s="54">
        <f t="shared" si="235"/>
        <v>0</v>
      </c>
      <c r="Y364" s="54">
        <f t="shared" si="236"/>
        <v>0</v>
      </c>
      <c r="Z364" s="54">
        <f t="shared" si="237"/>
        <v>0</v>
      </c>
      <c r="AA364" s="54">
        <f t="shared" si="238"/>
        <v>0</v>
      </c>
    </row>
    <row r="365" spans="1:28">
      <c r="A365" s="44"/>
      <c r="B365" s="72"/>
      <c r="C365" s="46">
        <v>1</v>
      </c>
      <c r="D365" s="46"/>
      <c r="E365" s="47">
        <v>2</v>
      </c>
      <c r="F365" s="48"/>
      <c r="G365" s="49">
        <v>3</v>
      </c>
      <c r="H365" s="49">
        <f>PRODUCT(E365,G365)</f>
        <v>6</v>
      </c>
      <c r="I365" s="49"/>
      <c r="J365" s="49">
        <v>12</v>
      </c>
      <c r="K365" s="94">
        <v>5.16</v>
      </c>
      <c r="L365" s="50"/>
      <c r="M365" s="50"/>
      <c r="N365" s="48" t="s">
        <v>72</v>
      </c>
      <c r="O365" s="51">
        <f t="shared" si="226"/>
        <v>5.16</v>
      </c>
      <c r="P365" s="93">
        <f t="shared" si="227"/>
        <v>5.16</v>
      </c>
      <c r="Q365" s="53">
        <f t="shared" si="228"/>
        <v>0</v>
      </c>
      <c r="R365" s="53">
        <f t="shared" si="229"/>
        <v>0</v>
      </c>
      <c r="S365" s="53">
        <f t="shared" si="230"/>
        <v>0</v>
      </c>
      <c r="T365" s="54">
        <f t="shared" si="231"/>
        <v>0</v>
      </c>
      <c r="U365" s="54">
        <f t="shared" si="232"/>
        <v>0</v>
      </c>
      <c r="V365" s="54">
        <f t="shared" si="233"/>
        <v>0</v>
      </c>
      <c r="W365" s="54">
        <f t="shared" si="234"/>
        <v>30.96</v>
      </c>
      <c r="X365" s="54">
        <f t="shared" si="235"/>
        <v>0</v>
      </c>
      <c r="Y365" s="54">
        <f t="shared" si="236"/>
        <v>0</v>
      </c>
      <c r="Z365" s="54">
        <f t="shared" si="237"/>
        <v>0</v>
      </c>
      <c r="AA365" s="70">
        <f t="shared" si="238"/>
        <v>0</v>
      </c>
      <c r="AB365" s="74"/>
    </row>
    <row r="366" spans="1:28">
      <c r="A366" s="44"/>
      <c r="B366" s="72"/>
      <c r="C366" s="46">
        <v>2</v>
      </c>
      <c r="D366" s="46"/>
      <c r="E366" s="47">
        <v>2</v>
      </c>
      <c r="F366" s="48"/>
      <c r="G366" s="49">
        <v>3</v>
      </c>
      <c r="H366" s="49">
        <f>PRODUCT(E366,G366)</f>
        <v>6</v>
      </c>
      <c r="I366" s="49"/>
      <c r="J366" s="49">
        <v>12</v>
      </c>
      <c r="K366" s="94">
        <v>4.75</v>
      </c>
      <c r="L366" s="50"/>
      <c r="M366" s="50"/>
      <c r="N366" s="48" t="s">
        <v>72</v>
      </c>
      <c r="O366" s="51">
        <f t="shared" si="226"/>
        <v>4.75</v>
      </c>
      <c r="P366" s="93">
        <f t="shared" si="227"/>
        <v>4.75</v>
      </c>
      <c r="Q366" s="53">
        <f t="shared" si="228"/>
        <v>0</v>
      </c>
      <c r="R366" s="53">
        <f t="shared" si="229"/>
        <v>0</v>
      </c>
      <c r="S366" s="53">
        <f t="shared" si="230"/>
        <v>0</v>
      </c>
      <c r="T366" s="54">
        <f t="shared" si="231"/>
        <v>0</v>
      </c>
      <c r="U366" s="54">
        <f t="shared" si="232"/>
        <v>0</v>
      </c>
      <c r="V366" s="54">
        <f t="shared" si="233"/>
        <v>0</v>
      </c>
      <c r="W366" s="54">
        <f t="shared" si="234"/>
        <v>28.5</v>
      </c>
      <c r="X366" s="54">
        <f t="shared" si="235"/>
        <v>0</v>
      </c>
      <c r="Y366" s="54">
        <f t="shared" si="236"/>
        <v>0</v>
      </c>
      <c r="Z366" s="54">
        <f t="shared" si="237"/>
        <v>0</v>
      </c>
      <c r="AA366" s="70">
        <f t="shared" si="238"/>
        <v>0</v>
      </c>
      <c r="AB366" s="74"/>
    </row>
    <row r="367" spans="1:28">
      <c r="A367" s="44"/>
      <c r="B367" s="55"/>
      <c r="C367" s="46">
        <v>3</v>
      </c>
      <c r="D367" s="46"/>
      <c r="E367" s="47">
        <v>2</v>
      </c>
      <c r="F367" s="48"/>
      <c r="G367" s="49">
        <v>3</v>
      </c>
      <c r="H367" s="49">
        <f>PRODUCT(E367,G367)</f>
        <v>6</v>
      </c>
      <c r="I367" s="49"/>
      <c r="J367" s="49">
        <v>12</v>
      </c>
      <c r="K367" s="94">
        <v>4.2699999999999996</v>
      </c>
      <c r="L367" s="50"/>
      <c r="M367" s="50"/>
      <c r="N367" s="48" t="s">
        <v>72</v>
      </c>
      <c r="O367" s="51">
        <f t="shared" si="226"/>
        <v>4.2699999999999996</v>
      </c>
      <c r="P367" s="93">
        <f t="shared" si="227"/>
        <v>4.2699999999999996</v>
      </c>
      <c r="Q367" s="53">
        <f t="shared" si="228"/>
        <v>0</v>
      </c>
      <c r="R367" s="53">
        <f t="shared" si="229"/>
        <v>0</v>
      </c>
      <c r="S367" s="53">
        <f t="shared" si="230"/>
        <v>0</v>
      </c>
      <c r="T367" s="54">
        <f t="shared" si="231"/>
        <v>0</v>
      </c>
      <c r="U367" s="54">
        <f t="shared" si="232"/>
        <v>0</v>
      </c>
      <c r="V367" s="54">
        <f t="shared" si="233"/>
        <v>0</v>
      </c>
      <c r="W367" s="54">
        <f t="shared" si="234"/>
        <v>25.619999999999997</v>
      </c>
      <c r="X367" s="54">
        <f t="shared" si="235"/>
        <v>0</v>
      </c>
      <c r="Y367" s="54">
        <f t="shared" si="236"/>
        <v>0</v>
      </c>
      <c r="Z367" s="54">
        <f t="shared" si="237"/>
        <v>0</v>
      </c>
      <c r="AA367" s="70">
        <f t="shared" si="238"/>
        <v>0</v>
      </c>
      <c r="AB367" s="74"/>
    </row>
    <row r="368" spans="1:28">
      <c r="A368" s="44"/>
      <c r="B368" s="72"/>
      <c r="C368" s="46">
        <v>4</v>
      </c>
      <c r="D368" s="46"/>
      <c r="E368" s="47">
        <v>2</v>
      </c>
      <c r="F368" s="48"/>
      <c r="G368" s="49">
        <v>34</v>
      </c>
      <c r="H368" s="49">
        <f>PRODUCT(E368,G368)</f>
        <v>68</v>
      </c>
      <c r="I368" s="49"/>
      <c r="J368" s="49">
        <v>6</v>
      </c>
      <c r="K368" s="94">
        <v>0.48</v>
      </c>
      <c r="L368" s="50"/>
      <c r="M368" s="50"/>
      <c r="N368" s="48" t="s">
        <v>72</v>
      </c>
      <c r="O368" s="51">
        <f t="shared" si="226"/>
        <v>0.48</v>
      </c>
      <c r="P368" s="93">
        <f t="shared" si="227"/>
        <v>0.48</v>
      </c>
      <c r="Q368" s="53">
        <f t="shared" si="228"/>
        <v>0</v>
      </c>
      <c r="R368" s="53">
        <f t="shared" si="229"/>
        <v>0</v>
      </c>
      <c r="S368" s="53">
        <f t="shared" si="230"/>
        <v>0</v>
      </c>
      <c r="T368" s="54">
        <f t="shared" si="231"/>
        <v>32.64</v>
      </c>
      <c r="U368" s="54">
        <f t="shared" si="232"/>
        <v>0</v>
      </c>
      <c r="V368" s="54">
        <f t="shared" si="233"/>
        <v>0</v>
      </c>
      <c r="W368" s="54">
        <f t="shared" si="234"/>
        <v>0</v>
      </c>
      <c r="X368" s="54">
        <f t="shared" si="235"/>
        <v>0</v>
      </c>
      <c r="Y368" s="54">
        <f t="shared" si="236"/>
        <v>0</v>
      </c>
      <c r="Z368" s="54">
        <f t="shared" si="237"/>
        <v>0</v>
      </c>
      <c r="AA368" s="70">
        <f t="shared" si="238"/>
        <v>0</v>
      </c>
      <c r="AB368" s="74"/>
    </row>
    <row r="369" spans="1:28">
      <c r="A369" s="44"/>
      <c r="B369" s="55"/>
      <c r="C369" s="46">
        <v>5</v>
      </c>
      <c r="D369" s="46"/>
      <c r="E369" s="47">
        <v>2</v>
      </c>
      <c r="F369" s="48"/>
      <c r="G369" s="49">
        <v>34</v>
      </c>
      <c r="H369" s="49">
        <f>PRODUCT(E369,G369)</f>
        <v>68</v>
      </c>
      <c r="I369" s="49"/>
      <c r="J369" s="49">
        <v>6</v>
      </c>
      <c r="K369" s="94">
        <v>1.1000000000000001</v>
      </c>
      <c r="L369" s="50"/>
      <c r="M369" s="50"/>
      <c r="N369" s="48" t="s">
        <v>72</v>
      </c>
      <c r="O369" s="51">
        <f t="shared" si="226"/>
        <v>1.1000000000000001</v>
      </c>
      <c r="P369" s="93">
        <f t="shared" si="227"/>
        <v>1.1000000000000001</v>
      </c>
      <c r="Q369" s="53">
        <f t="shared" si="228"/>
        <v>0</v>
      </c>
      <c r="R369" s="53">
        <f t="shared" si="229"/>
        <v>0</v>
      </c>
      <c r="S369" s="53">
        <f t="shared" si="230"/>
        <v>0</v>
      </c>
      <c r="T369" s="54">
        <f t="shared" si="231"/>
        <v>74.800000000000011</v>
      </c>
      <c r="U369" s="54">
        <f t="shared" si="232"/>
        <v>0</v>
      </c>
      <c r="V369" s="54">
        <f t="shared" si="233"/>
        <v>0</v>
      </c>
      <c r="W369" s="54">
        <f t="shared" si="234"/>
        <v>0</v>
      </c>
      <c r="X369" s="54">
        <f t="shared" si="235"/>
        <v>0</v>
      </c>
      <c r="Y369" s="54">
        <f t="shared" si="236"/>
        <v>0</v>
      </c>
      <c r="Z369" s="54">
        <f t="shared" si="237"/>
        <v>0</v>
      </c>
      <c r="AA369" s="70">
        <f t="shared" si="238"/>
        <v>0</v>
      </c>
      <c r="AB369" s="74"/>
    </row>
    <row r="370" spans="1:28" ht="15.75">
      <c r="A370" s="140" t="s">
        <v>102</v>
      </c>
      <c r="B370" s="141" t="s">
        <v>97</v>
      </c>
      <c r="C370" s="141"/>
      <c r="D370" s="142"/>
      <c r="E370" s="47"/>
      <c r="F370" s="48"/>
      <c r="G370" s="49"/>
      <c r="H370" s="49"/>
      <c r="I370" s="49"/>
      <c r="J370" s="49"/>
      <c r="K370" s="94"/>
      <c r="L370" s="50"/>
      <c r="M370" s="50"/>
      <c r="N370" s="48"/>
      <c r="O370" s="51">
        <f t="shared" si="226"/>
        <v>0</v>
      </c>
      <c r="P370" s="93">
        <f t="shared" si="227"/>
        <v>0</v>
      </c>
      <c r="Q370" s="53">
        <f t="shared" si="228"/>
        <v>0</v>
      </c>
      <c r="R370" s="53">
        <f t="shared" si="229"/>
        <v>0</v>
      </c>
      <c r="S370" s="53">
        <f t="shared" si="230"/>
        <v>0</v>
      </c>
      <c r="T370" s="54">
        <f t="shared" si="231"/>
        <v>0</v>
      </c>
      <c r="U370" s="54">
        <f t="shared" si="232"/>
        <v>0</v>
      </c>
      <c r="V370" s="54">
        <f t="shared" si="233"/>
        <v>0</v>
      </c>
      <c r="W370" s="54">
        <f t="shared" si="234"/>
        <v>0</v>
      </c>
      <c r="X370" s="54">
        <f t="shared" si="235"/>
        <v>0</v>
      </c>
      <c r="Y370" s="54">
        <f t="shared" si="236"/>
        <v>0</v>
      </c>
      <c r="Z370" s="54">
        <f t="shared" si="237"/>
        <v>0</v>
      </c>
      <c r="AA370" s="54">
        <f t="shared" si="238"/>
        <v>0</v>
      </c>
    </row>
    <row r="371" spans="1:28">
      <c r="A371" s="44"/>
      <c r="B371" s="72"/>
      <c r="C371" s="46">
        <v>1</v>
      </c>
      <c r="D371" s="46"/>
      <c r="E371" s="47">
        <v>2</v>
      </c>
      <c r="F371" s="48"/>
      <c r="G371" s="49">
        <v>3</v>
      </c>
      <c r="H371" s="49">
        <f t="shared" ref="H371:H379" si="242">PRODUCT(E371,G371)</f>
        <v>6</v>
      </c>
      <c r="I371" s="49"/>
      <c r="J371" s="49">
        <v>14</v>
      </c>
      <c r="K371" s="94">
        <v>4.59</v>
      </c>
      <c r="L371" s="50"/>
      <c r="M371" s="50"/>
      <c r="N371" s="48" t="s">
        <v>72</v>
      </c>
      <c r="O371" s="51">
        <f t="shared" si="226"/>
        <v>4.59</v>
      </c>
      <c r="P371" s="93">
        <f t="shared" si="227"/>
        <v>4.59</v>
      </c>
      <c r="Q371" s="53">
        <f t="shared" si="228"/>
        <v>0</v>
      </c>
      <c r="R371" s="53">
        <f t="shared" si="229"/>
        <v>0</v>
      </c>
      <c r="S371" s="53">
        <f t="shared" si="230"/>
        <v>0</v>
      </c>
      <c r="T371" s="54">
        <f t="shared" si="231"/>
        <v>0</v>
      </c>
      <c r="U371" s="54">
        <f t="shared" si="232"/>
        <v>0</v>
      </c>
      <c r="V371" s="54">
        <f t="shared" si="233"/>
        <v>0</v>
      </c>
      <c r="W371" s="54">
        <f t="shared" si="234"/>
        <v>0</v>
      </c>
      <c r="X371" s="54">
        <f t="shared" si="235"/>
        <v>27.54</v>
      </c>
      <c r="Y371" s="54">
        <f t="shared" si="236"/>
        <v>0</v>
      </c>
      <c r="Z371" s="54">
        <f t="shared" si="237"/>
        <v>0</v>
      </c>
      <c r="AA371" s="70">
        <f t="shared" si="238"/>
        <v>0</v>
      </c>
      <c r="AB371" s="74"/>
    </row>
    <row r="372" spans="1:28">
      <c r="A372" s="44"/>
      <c r="B372" s="72"/>
      <c r="C372" s="46">
        <v>2</v>
      </c>
      <c r="D372" s="46"/>
      <c r="E372" s="47">
        <v>2</v>
      </c>
      <c r="F372" s="48"/>
      <c r="G372" s="49">
        <v>3</v>
      </c>
      <c r="H372" s="49">
        <f t="shared" si="242"/>
        <v>6</v>
      </c>
      <c r="I372" s="49"/>
      <c r="J372" s="49">
        <v>14</v>
      </c>
      <c r="K372" s="94">
        <v>6.5</v>
      </c>
      <c r="L372" s="50"/>
      <c r="M372" s="50"/>
      <c r="N372" s="48" t="s">
        <v>72</v>
      </c>
      <c r="O372" s="51">
        <f t="shared" si="226"/>
        <v>6.5</v>
      </c>
      <c r="P372" s="93">
        <f t="shared" si="227"/>
        <v>6.5</v>
      </c>
      <c r="Q372" s="53">
        <f t="shared" si="228"/>
        <v>0</v>
      </c>
      <c r="R372" s="53">
        <f t="shared" si="229"/>
        <v>0</v>
      </c>
      <c r="S372" s="53">
        <f t="shared" si="230"/>
        <v>0</v>
      </c>
      <c r="T372" s="54">
        <f t="shared" si="231"/>
        <v>0</v>
      </c>
      <c r="U372" s="54">
        <f t="shared" si="232"/>
        <v>0</v>
      </c>
      <c r="V372" s="54">
        <f t="shared" si="233"/>
        <v>0</v>
      </c>
      <c r="W372" s="54">
        <f t="shared" si="234"/>
        <v>0</v>
      </c>
      <c r="X372" s="54">
        <f t="shared" si="235"/>
        <v>39</v>
      </c>
      <c r="Y372" s="54">
        <f t="shared" si="236"/>
        <v>0</v>
      </c>
      <c r="Z372" s="54">
        <f t="shared" si="237"/>
        <v>0</v>
      </c>
      <c r="AA372" s="70">
        <f t="shared" si="238"/>
        <v>0</v>
      </c>
      <c r="AB372" s="74"/>
    </row>
    <row r="373" spans="1:28">
      <c r="A373" s="44"/>
      <c r="B373" s="72"/>
      <c r="C373" s="46">
        <v>3</v>
      </c>
      <c r="D373" s="46"/>
      <c r="E373" s="47">
        <v>2</v>
      </c>
      <c r="F373" s="48"/>
      <c r="G373" s="49">
        <v>57</v>
      </c>
      <c r="H373" s="49">
        <f t="shared" si="242"/>
        <v>114</v>
      </c>
      <c r="I373" s="49"/>
      <c r="J373" s="49">
        <v>6</v>
      </c>
      <c r="K373" s="94">
        <v>1.57</v>
      </c>
      <c r="L373" s="50"/>
      <c r="M373" s="50"/>
      <c r="N373" s="48" t="s">
        <v>72</v>
      </c>
      <c r="O373" s="51">
        <f t="shared" si="226"/>
        <v>1.57</v>
      </c>
      <c r="P373" s="93">
        <f t="shared" si="227"/>
        <v>1.57</v>
      </c>
      <c r="Q373" s="53">
        <f t="shared" si="228"/>
        <v>0</v>
      </c>
      <c r="R373" s="53">
        <f t="shared" si="229"/>
        <v>0</v>
      </c>
      <c r="S373" s="53">
        <f t="shared" si="230"/>
        <v>0</v>
      </c>
      <c r="T373" s="54">
        <f t="shared" si="231"/>
        <v>178.98000000000002</v>
      </c>
      <c r="U373" s="54">
        <f t="shared" si="232"/>
        <v>0</v>
      </c>
      <c r="V373" s="54">
        <f t="shared" si="233"/>
        <v>0</v>
      </c>
      <c r="W373" s="54">
        <f t="shared" si="234"/>
        <v>0</v>
      </c>
      <c r="X373" s="54">
        <f t="shared" si="235"/>
        <v>0</v>
      </c>
      <c r="Y373" s="54">
        <f t="shared" si="236"/>
        <v>0</v>
      </c>
      <c r="Z373" s="54">
        <f t="shared" si="237"/>
        <v>0</v>
      </c>
      <c r="AA373" s="70">
        <f t="shared" si="238"/>
        <v>0</v>
      </c>
      <c r="AB373" s="74"/>
    </row>
    <row r="374" spans="1:28">
      <c r="A374" s="44"/>
      <c r="B374" s="55"/>
      <c r="C374" s="46">
        <v>4</v>
      </c>
      <c r="D374" s="46"/>
      <c r="E374" s="47">
        <v>2</v>
      </c>
      <c r="F374" s="48"/>
      <c r="G374" s="49">
        <v>3</v>
      </c>
      <c r="H374" s="49">
        <f t="shared" si="242"/>
        <v>6</v>
      </c>
      <c r="I374" s="49"/>
      <c r="J374" s="49">
        <v>12</v>
      </c>
      <c r="K374" s="94">
        <v>7.23</v>
      </c>
      <c r="L374" s="50"/>
      <c r="M374" s="50"/>
      <c r="N374" s="48" t="s">
        <v>72</v>
      </c>
      <c r="O374" s="51">
        <f t="shared" si="226"/>
        <v>7.23</v>
      </c>
      <c r="P374" s="93">
        <f t="shared" si="227"/>
        <v>7.23</v>
      </c>
      <c r="Q374" s="53">
        <f t="shared" si="228"/>
        <v>0</v>
      </c>
      <c r="R374" s="53">
        <f t="shared" si="229"/>
        <v>0</v>
      </c>
      <c r="S374" s="53">
        <f t="shared" si="230"/>
        <v>0</v>
      </c>
      <c r="T374" s="54">
        <f t="shared" si="231"/>
        <v>0</v>
      </c>
      <c r="U374" s="54">
        <f t="shared" si="232"/>
        <v>0</v>
      </c>
      <c r="V374" s="54">
        <f t="shared" si="233"/>
        <v>0</v>
      </c>
      <c r="W374" s="54">
        <f t="shared" si="234"/>
        <v>43.38</v>
      </c>
      <c r="X374" s="54">
        <f t="shared" si="235"/>
        <v>0</v>
      </c>
      <c r="Y374" s="54">
        <f t="shared" si="236"/>
        <v>0</v>
      </c>
      <c r="Z374" s="54">
        <f t="shared" si="237"/>
        <v>0</v>
      </c>
      <c r="AA374" s="70">
        <f t="shared" si="238"/>
        <v>0</v>
      </c>
      <c r="AB374" s="74"/>
    </row>
    <row r="375" spans="1:28">
      <c r="A375" s="44"/>
      <c r="B375" s="75"/>
      <c r="C375" s="46">
        <v>5</v>
      </c>
      <c r="D375" s="46"/>
      <c r="E375" s="47">
        <v>2</v>
      </c>
      <c r="F375" s="48"/>
      <c r="G375" s="49">
        <v>3</v>
      </c>
      <c r="H375" s="49">
        <f t="shared" si="242"/>
        <v>6</v>
      </c>
      <c r="I375" s="49"/>
      <c r="J375" s="49">
        <v>12</v>
      </c>
      <c r="K375" s="94">
        <v>6.72</v>
      </c>
      <c r="L375" s="50"/>
      <c r="M375" s="50"/>
      <c r="N375" s="48" t="s">
        <v>72</v>
      </c>
      <c r="O375" s="51">
        <f t="shared" si="226"/>
        <v>6.72</v>
      </c>
      <c r="P375" s="93">
        <f t="shared" si="227"/>
        <v>6.72</v>
      </c>
      <c r="Q375" s="53">
        <f t="shared" si="228"/>
        <v>0</v>
      </c>
      <c r="R375" s="53">
        <f t="shared" si="229"/>
        <v>0</v>
      </c>
      <c r="S375" s="53">
        <f t="shared" si="230"/>
        <v>0</v>
      </c>
      <c r="T375" s="54">
        <f t="shared" si="231"/>
        <v>0</v>
      </c>
      <c r="U375" s="54">
        <f t="shared" si="232"/>
        <v>0</v>
      </c>
      <c r="V375" s="54">
        <f t="shared" si="233"/>
        <v>0</v>
      </c>
      <c r="W375" s="54">
        <f t="shared" si="234"/>
        <v>40.32</v>
      </c>
      <c r="X375" s="54">
        <f t="shared" si="235"/>
        <v>0</v>
      </c>
      <c r="Y375" s="54">
        <f t="shared" si="236"/>
        <v>0</v>
      </c>
      <c r="Z375" s="54">
        <f t="shared" si="237"/>
        <v>0</v>
      </c>
      <c r="AA375" s="70">
        <f t="shared" si="238"/>
        <v>0</v>
      </c>
      <c r="AB375" s="74"/>
    </row>
    <row r="376" spans="1:28">
      <c r="A376" s="56"/>
      <c r="B376" s="46"/>
      <c r="C376" s="46">
        <v>6</v>
      </c>
      <c r="D376" s="46"/>
      <c r="E376" s="47">
        <v>2</v>
      </c>
      <c r="F376" s="48"/>
      <c r="G376" s="49">
        <v>57</v>
      </c>
      <c r="H376" s="49">
        <f t="shared" si="242"/>
        <v>114</v>
      </c>
      <c r="I376" s="49"/>
      <c r="J376" s="49">
        <v>6</v>
      </c>
      <c r="K376" s="94">
        <v>0.7</v>
      </c>
      <c r="L376" s="50"/>
      <c r="M376" s="50"/>
      <c r="N376" s="48" t="s">
        <v>72</v>
      </c>
      <c r="O376" s="51">
        <f>IF(OR(N376="Sm",N376="PtS",N376="PtR",N376="Pt"),P376,IF(AND(N376="C",K376&gt;0),K376+18*MAX(I376,J376)*0.001-0.06,IF(AND(N376="2C",K376&gt;0),K376+36*MAX(I376,J376)*0.001-0.06,IF(AND(N376="Cd",L376&gt;0,M376&gt;0),2*(L376+M376+10.25*MAX(I376,J376)*0.001-0.12),IF(AND(N376="Ep",M376&gt;0),M376+22*MAX(I376,J376)*0.001-0.06,IF(AND(N376="Et",M376&gt;0),2*(M376+12.25*MAX(I376,J376)*0.001-0.06),P376))))))</f>
        <v>0.7</v>
      </c>
      <c r="P376" s="93">
        <f>IF(AND(N376="Sm",K376&gt;0),K376+2*(17*MAX(I376,J376)*0.001)-0.06,IF(AND(N376="PtS",M376&gt;0),M376+35*MAX(I376,J376)*0.001+60*MAX(I376,J376)*0.001-0.05,IF(AND(N376="PtR",M376&gt;0),M376+60*MAX(I376,J376)*0.001,IF(AND(N376="Pt",M376&gt;0),M376+15*MAX(I376,J376)*0.001,IF(OR(N376="C",N376="2C",N376="Cd",N376="Ep",N376="Et",N376="Sm",N376="PtS",N376="PtR",N376="Pt"),0,K376)))))</f>
        <v>0.7</v>
      </c>
      <c r="Q376" s="53">
        <f>IF(I376=6,H376*O376,0)</f>
        <v>0</v>
      </c>
      <c r="R376" s="53">
        <f>IF(I376=8,H376*O376,0)</f>
        <v>0</v>
      </c>
      <c r="S376" s="53">
        <f>IF(I376=10,H376*O376,0)</f>
        <v>0</v>
      </c>
      <c r="T376" s="54">
        <f>IF(J376 =6,H376*O376,0)</f>
        <v>79.8</v>
      </c>
      <c r="U376" s="54">
        <f>IF(J376 =8,H376*O376,0)</f>
        <v>0</v>
      </c>
      <c r="V376" s="54">
        <f>IF(J376 =10,H376*O376,0)</f>
        <v>0</v>
      </c>
      <c r="W376" s="54">
        <f>IF(J376 =12,H376*O376,0)</f>
        <v>0</v>
      </c>
      <c r="X376" s="54">
        <f>IF(J376 =14,H376*O376,0)</f>
        <v>0</v>
      </c>
      <c r="Y376" s="54">
        <f>IF(J376 =16,H376*O376,0)</f>
        <v>0</v>
      </c>
      <c r="Z376" s="54">
        <f>IF(J376 =20,H376*O376,0)</f>
        <v>0</v>
      </c>
      <c r="AA376" s="70">
        <f>IF(J376 =25,H376*O376,0)</f>
        <v>0</v>
      </c>
      <c r="AB376" s="74"/>
    </row>
    <row r="377" spans="1:28">
      <c r="A377" s="44"/>
      <c r="B377" s="75"/>
      <c r="C377" s="46">
        <v>7</v>
      </c>
      <c r="D377" s="46"/>
      <c r="E377" s="47">
        <v>2</v>
      </c>
      <c r="F377" s="48"/>
      <c r="G377" s="49">
        <v>3</v>
      </c>
      <c r="H377" s="49">
        <f t="shared" si="242"/>
        <v>6</v>
      </c>
      <c r="I377" s="49"/>
      <c r="J377" s="49">
        <v>10</v>
      </c>
      <c r="K377" s="94">
        <v>6.62</v>
      </c>
      <c r="L377" s="50"/>
      <c r="M377" s="50"/>
      <c r="N377" s="48" t="s">
        <v>72</v>
      </c>
      <c r="O377" s="51">
        <f>IF(OR(N377="Sm",N377="PtS",N377="PtR",N377="Pt"),P377,IF(AND(N377="C",K377&gt;0),K377+18*MAX(I377,J377)*0.001-0.06,IF(AND(N377="2C",K377&gt;0),K377+36*MAX(I377,J377)*0.001-0.06,IF(AND(N377="Cd",L377&gt;0,M377&gt;0),2*(L377+M377+10.25*MAX(I377,J377)*0.001-0.12),IF(AND(N377="Ep",M377&gt;0),M377+22*MAX(I377,J377)*0.001-0.06,IF(AND(N377="Et",M377&gt;0),2*(M377+12.25*MAX(I377,J377)*0.001-0.06),P377))))))</f>
        <v>6.62</v>
      </c>
      <c r="P377" s="93">
        <f>IF(AND(N377="Sm",K377&gt;0),K377+2*(17*MAX(I377,J377)*0.001)-0.06,IF(AND(N377="PtS",M377&gt;0),M377+35*MAX(I377,J377)*0.001+60*MAX(I377,J377)*0.001-0.05,IF(AND(N377="PtR",M377&gt;0),M377+60*MAX(I377,J377)*0.001,IF(AND(N377="Pt",M377&gt;0),M377+15*MAX(I377,J377)*0.001,IF(OR(N377="C",N377="2C",N377="Cd",N377="Ep",N377="Et",N377="Sm",N377="PtS",N377="PtR",N377="Pt"),0,K377)))))</f>
        <v>6.62</v>
      </c>
      <c r="Q377" s="53">
        <f>IF(I377=6,H377*O377,0)</f>
        <v>0</v>
      </c>
      <c r="R377" s="53">
        <f>IF(I377=8,H377*O377,0)</f>
        <v>0</v>
      </c>
      <c r="S377" s="53">
        <f>IF(I377=10,H377*O377,0)</f>
        <v>0</v>
      </c>
      <c r="T377" s="54">
        <f>IF(J377 =6,H377*O377,0)</f>
        <v>0</v>
      </c>
      <c r="U377" s="54">
        <f>IF(J377 =8,H377*O377,0)</f>
        <v>0</v>
      </c>
      <c r="V377" s="54">
        <f>IF(J377 =10,H377*O377,0)</f>
        <v>39.72</v>
      </c>
      <c r="W377" s="54">
        <f>IF(J377 =12,H377*O377,0)</f>
        <v>0</v>
      </c>
      <c r="X377" s="54">
        <f>IF(J377 =14,H377*O377,0)</f>
        <v>0</v>
      </c>
      <c r="Y377" s="54">
        <f>IF(J377 =16,H377*O377,0)</f>
        <v>0</v>
      </c>
      <c r="Z377" s="54">
        <f>IF(J377 =20,H377*O377,0)</f>
        <v>0</v>
      </c>
      <c r="AA377" s="70">
        <f>IF(J377 =25,H377*O377,0)</f>
        <v>0</v>
      </c>
      <c r="AB377" s="74"/>
    </row>
    <row r="378" spans="1:28">
      <c r="A378" s="56"/>
      <c r="B378" s="46"/>
      <c r="C378" s="46">
        <v>8</v>
      </c>
      <c r="D378" s="46"/>
      <c r="E378" s="47">
        <v>2</v>
      </c>
      <c r="F378" s="48"/>
      <c r="G378" s="49">
        <v>16</v>
      </c>
      <c r="H378" s="49">
        <f t="shared" si="242"/>
        <v>32</v>
      </c>
      <c r="I378" s="49"/>
      <c r="J378" s="49">
        <v>6</v>
      </c>
      <c r="K378" s="94">
        <v>0.43</v>
      </c>
      <c r="L378" s="50"/>
      <c r="M378" s="50"/>
      <c r="N378" s="48" t="s">
        <v>72</v>
      </c>
      <c r="O378" s="51">
        <f>IF(OR(N378="Sm",N378="PtS",N378="PtR",N378="Pt"),P378,IF(AND(N378="C",K378&gt;0),K378+18*MAX(I378,J378)*0.001-0.06,IF(AND(N378="2C",K378&gt;0),K378+36*MAX(I378,J378)*0.001-0.06,IF(AND(N378="Cd",L378&gt;0,M378&gt;0),2*(L378+M378+10.25*MAX(I378,J378)*0.001-0.12),IF(AND(N378="Ep",M378&gt;0),M378+22*MAX(I378,J378)*0.001-0.06,IF(AND(N378="Et",M378&gt;0),2*(M378+12.25*MAX(I378,J378)*0.001-0.06),P378))))))</f>
        <v>0.43</v>
      </c>
      <c r="P378" s="93">
        <f>IF(AND(N378="Sm",K378&gt;0),K378+2*(17*MAX(I378,J378)*0.001)-0.06,IF(AND(N378="PtS",M378&gt;0),M378+35*MAX(I378,J378)*0.001+60*MAX(I378,J378)*0.001-0.05,IF(AND(N378="PtR",M378&gt;0),M378+60*MAX(I378,J378)*0.001,IF(AND(N378="Pt",M378&gt;0),M378+15*MAX(I378,J378)*0.001,IF(OR(N378="C",N378="2C",N378="Cd",N378="Ep",N378="Et",N378="Sm",N378="PtS",N378="PtR",N378="Pt"),0,K378)))))</f>
        <v>0.43</v>
      </c>
      <c r="Q378" s="53">
        <f>IF(I378=6,H378*O378,0)</f>
        <v>0</v>
      </c>
      <c r="R378" s="53">
        <f>IF(I378=8,H378*O378,0)</f>
        <v>0</v>
      </c>
      <c r="S378" s="53">
        <f>IF(I378=10,H378*O378,0)</f>
        <v>0</v>
      </c>
      <c r="T378" s="54">
        <f>IF(J378 =6,H378*O378,0)</f>
        <v>13.76</v>
      </c>
      <c r="U378" s="54">
        <f>IF(J378 =8,H378*O378,0)</f>
        <v>0</v>
      </c>
      <c r="V378" s="54">
        <f>IF(J378 =10,H378*O378,0)</f>
        <v>0</v>
      </c>
      <c r="W378" s="54">
        <f>IF(J378 =12,H378*O378,0)</f>
        <v>0</v>
      </c>
      <c r="X378" s="54">
        <f>IF(J378 =14,H378*O378,0)</f>
        <v>0</v>
      </c>
      <c r="Y378" s="54">
        <f>IF(J378 =16,H378*O378,0)</f>
        <v>0</v>
      </c>
      <c r="Z378" s="54">
        <f>IF(J378 =20,H378*O378,0)</f>
        <v>0</v>
      </c>
      <c r="AA378" s="70">
        <f>IF(J378 =25,H378*O378,0)</f>
        <v>0</v>
      </c>
      <c r="AB378" s="74"/>
    </row>
    <row r="379" spans="1:28">
      <c r="A379" s="44"/>
      <c r="B379" s="75"/>
      <c r="C379" s="46">
        <v>9</v>
      </c>
      <c r="D379" s="46"/>
      <c r="E379" s="47">
        <v>2</v>
      </c>
      <c r="F379" s="48"/>
      <c r="G379" s="49">
        <v>2</v>
      </c>
      <c r="H379" s="49">
        <f t="shared" si="242"/>
        <v>4</v>
      </c>
      <c r="I379" s="49"/>
      <c r="J379" s="49">
        <v>10</v>
      </c>
      <c r="K379" s="94">
        <v>6.42</v>
      </c>
      <c r="L379" s="50"/>
      <c r="M379" s="50"/>
      <c r="N379" s="48" t="s">
        <v>72</v>
      </c>
      <c r="O379" s="51">
        <f t="shared" ref="O379:O415" si="243">IF(OR(N379="Sm",N379="PtS",N379="PtR",N379="Pt"),P379,IF(AND(N379="C",K379&gt;0),K379+18*MAX(I379,J379)*0.001-0.06,IF(AND(N379="2C",K379&gt;0),K379+36*MAX(I379,J379)*0.001-0.06,IF(AND(N379="Cd",L379&gt;0,M379&gt;0),2*(L379+M379+10.25*MAX(I379,J379)*0.001-0.12),IF(AND(N379="Ep",M379&gt;0),M379+22*MAX(I379,J379)*0.001-0.06,IF(AND(N379="Et",M379&gt;0),2*(M379+12.25*MAX(I379,J379)*0.001-0.06),P379))))))</f>
        <v>6.42</v>
      </c>
      <c r="P379" s="93">
        <f t="shared" ref="P379:P400" si="244">IF(AND(N379="Sm",K379&gt;0),K379+2*(17*MAX(I379,J379)*0.001)-0.06,IF(AND(N379="PtS",M379&gt;0),M379+35*MAX(I379,J379)*0.001+60*MAX(I379,J379)*0.001-0.05,IF(AND(N379="PtR",M379&gt;0),M379+60*MAX(I379,J379)*0.001,IF(AND(N379="Pt",M379&gt;0),M379+15*MAX(I379,J379)*0.001,IF(OR(N379="C",N379="2C",N379="Cd",N379="Ep",N379="Et",N379="Sm",N379="PtS",N379="PtR",N379="Pt"),0,K379)))))</f>
        <v>6.42</v>
      </c>
      <c r="Q379" s="53">
        <f t="shared" ref="Q379:Q400" si="245">IF(I379=6,H379*O379,0)</f>
        <v>0</v>
      </c>
      <c r="R379" s="53">
        <f t="shared" ref="R379:R400" si="246">IF(I379=8,H379*O379,0)</f>
        <v>0</v>
      </c>
      <c r="S379" s="53">
        <f t="shared" ref="S379:S400" si="247">IF(I379=10,H379*O379,0)</f>
        <v>0</v>
      </c>
      <c r="T379" s="54">
        <f t="shared" ref="T379:T400" si="248">IF(J379 =6,H379*O379,0)</f>
        <v>0</v>
      </c>
      <c r="U379" s="54">
        <f t="shared" ref="U379:U400" si="249">IF(J379 =8,H379*O379,0)</f>
        <v>0</v>
      </c>
      <c r="V379" s="54">
        <f t="shared" ref="V379:V400" si="250">IF(J379 =10,H379*O379,0)</f>
        <v>25.68</v>
      </c>
      <c r="W379" s="54">
        <f t="shared" ref="W379:W400" si="251">IF(J379 =12,H379*O379,0)</f>
        <v>0</v>
      </c>
      <c r="X379" s="54">
        <f t="shared" ref="X379:X400" si="252">IF(J379 =14,H379*O379,0)</f>
        <v>0</v>
      </c>
      <c r="Y379" s="54">
        <f t="shared" ref="Y379:Y400" si="253">IF(J379 =16,H379*O379,0)</f>
        <v>0</v>
      </c>
      <c r="Z379" s="54">
        <f t="shared" ref="Z379:Z400" si="254">IF(J379 =20,H379*O379,0)</f>
        <v>0</v>
      </c>
      <c r="AA379" s="70">
        <f t="shared" ref="AA379:AA400" si="255">IF(J379 =25,H379*O379,0)</f>
        <v>0</v>
      </c>
      <c r="AB379" s="74"/>
    </row>
    <row r="380" spans="1:28" ht="15.75">
      <c r="A380" s="140" t="s">
        <v>103</v>
      </c>
      <c r="B380" s="141" t="s">
        <v>97</v>
      </c>
      <c r="C380" s="141"/>
      <c r="D380" s="142"/>
      <c r="E380" s="47"/>
      <c r="F380" s="48"/>
      <c r="G380" s="49"/>
      <c r="H380" s="49"/>
      <c r="I380" s="49"/>
      <c r="J380" s="49"/>
      <c r="K380" s="94"/>
      <c r="L380" s="50"/>
      <c r="M380" s="50"/>
      <c r="N380" s="48"/>
      <c r="O380" s="51">
        <f t="shared" si="243"/>
        <v>0</v>
      </c>
      <c r="P380" s="93">
        <f t="shared" si="244"/>
        <v>0</v>
      </c>
      <c r="Q380" s="53">
        <f t="shared" si="245"/>
        <v>0</v>
      </c>
      <c r="R380" s="53">
        <f t="shared" si="246"/>
        <v>0</v>
      </c>
      <c r="S380" s="53">
        <f t="shared" si="247"/>
        <v>0</v>
      </c>
      <c r="T380" s="54">
        <f t="shared" si="248"/>
        <v>0</v>
      </c>
      <c r="U380" s="54">
        <f t="shared" si="249"/>
        <v>0</v>
      </c>
      <c r="V380" s="54">
        <f t="shared" si="250"/>
        <v>0</v>
      </c>
      <c r="W380" s="54">
        <f t="shared" si="251"/>
        <v>0</v>
      </c>
      <c r="X380" s="54">
        <f t="shared" si="252"/>
        <v>0</v>
      </c>
      <c r="Y380" s="54">
        <f t="shared" si="253"/>
        <v>0</v>
      </c>
      <c r="Z380" s="54">
        <f t="shared" si="254"/>
        <v>0</v>
      </c>
      <c r="AA380" s="54">
        <f t="shared" si="255"/>
        <v>0</v>
      </c>
    </row>
    <row r="381" spans="1:28">
      <c r="A381" s="44"/>
      <c r="B381" s="72"/>
      <c r="C381" s="46">
        <v>10</v>
      </c>
      <c r="D381" s="46"/>
      <c r="E381" s="47">
        <v>2</v>
      </c>
      <c r="F381" s="48"/>
      <c r="G381" s="49">
        <v>30</v>
      </c>
      <c r="H381" s="49">
        <f>PRODUCT(E381,G381)</f>
        <v>60</v>
      </c>
      <c r="I381" s="49"/>
      <c r="J381" s="49">
        <v>6</v>
      </c>
      <c r="K381" s="94">
        <v>0.5</v>
      </c>
      <c r="L381" s="50"/>
      <c r="M381" s="50"/>
      <c r="N381" s="48" t="s">
        <v>72</v>
      </c>
      <c r="O381" s="51">
        <f t="shared" si="243"/>
        <v>0.5</v>
      </c>
      <c r="P381" s="93">
        <f t="shared" si="244"/>
        <v>0.5</v>
      </c>
      <c r="Q381" s="53">
        <f t="shared" si="245"/>
        <v>0</v>
      </c>
      <c r="R381" s="53">
        <f t="shared" si="246"/>
        <v>0</v>
      </c>
      <c r="S381" s="53">
        <f t="shared" si="247"/>
        <v>0</v>
      </c>
      <c r="T381" s="54">
        <f t="shared" si="248"/>
        <v>30</v>
      </c>
      <c r="U381" s="54">
        <f t="shared" si="249"/>
        <v>0</v>
      </c>
      <c r="V381" s="54">
        <f t="shared" si="250"/>
        <v>0</v>
      </c>
      <c r="W381" s="54">
        <f t="shared" si="251"/>
        <v>0</v>
      </c>
      <c r="X381" s="54">
        <f t="shared" si="252"/>
        <v>0</v>
      </c>
      <c r="Y381" s="54">
        <f t="shared" si="253"/>
        <v>0</v>
      </c>
      <c r="Z381" s="54">
        <f t="shared" si="254"/>
        <v>0</v>
      </c>
      <c r="AA381" s="70">
        <f t="shared" si="255"/>
        <v>0</v>
      </c>
      <c r="AB381" s="74"/>
    </row>
    <row r="382" spans="1:28">
      <c r="A382" s="44"/>
      <c r="B382" s="72"/>
      <c r="C382" s="46">
        <v>11</v>
      </c>
      <c r="D382" s="46"/>
      <c r="E382" s="47">
        <v>2</v>
      </c>
      <c r="F382" s="48"/>
      <c r="G382" s="49">
        <v>3</v>
      </c>
      <c r="H382" s="49">
        <f>PRODUCT(E382,G382)</f>
        <v>6</v>
      </c>
      <c r="I382" s="49"/>
      <c r="J382" s="49">
        <v>12</v>
      </c>
      <c r="K382" s="94">
        <v>3.18</v>
      </c>
      <c r="L382" s="50"/>
      <c r="M382" s="50"/>
      <c r="N382" s="48" t="s">
        <v>72</v>
      </c>
      <c r="O382" s="51">
        <f t="shared" si="243"/>
        <v>3.18</v>
      </c>
      <c r="P382" s="93">
        <f t="shared" si="244"/>
        <v>3.18</v>
      </c>
      <c r="Q382" s="53">
        <f t="shared" si="245"/>
        <v>0</v>
      </c>
      <c r="R382" s="53">
        <f t="shared" si="246"/>
        <v>0</v>
      </c>
      <c r="S382" s="53">
        <f t="shared" si="247"/>
        <v>0</v>
      </c>
      <c r="T382" s="54">
        <f t="shared" si="248"/>
        <v>0</v>
      </c>
      <c r="U382" s="54">
        <f t="shared" si="249"/>
        <v>0</v>
      </c>
      <c r="V382" s="54">
        <f t="shared" si="250"/>
        <v>0</v>
      </c>
      <c r="W382" s="54">
        <f t="shared" si="251"/>
        <v>19.080000000000002</v>
      </c>
      <c r="X382" s="54">
        <f t="shared" si="252"/>
        <v>0</v>
      </c>
      <c r="Y382" s="54">
        <f t="shared" si="253"/>
        <v>0</v>
      </c>
      <c r="Z382" s="54">
        <f t="shared" si="254"/>
        <v>0</v>
      </c>
      <c r="AA382" s="70">
        <f t="shared" si="255"/>
        <v>0</v>
      </c>
      <c r="AB382" s="74"/>
    </row>
    <row r="383" spans="1:28">
      <c r="A383" s="44"/>
      <c r="B383" s="55"/>
      <c r="C383" s="46">
        <v>12</v>
      </c>
      <c r="D383" s="46"/>
      <c r="E383" s="47">
        <v>2</v>
      </c>
      <c r="F383" s="48"/>
      <c r="G383" s="49">
        <v>3</v>
      </c>
      <c r="H383" s="49">
        <f>PRODUCT(E383,G383)</f>
        <v>6</v>
      </c>
      <c r="I383" s="49"/>
      <c r="J383" s="49">
        <v>12</v>
      </c>
      <c r="K383" s="94">
        <v>2.77</v>
      </c>
      <c r="L383" s="50"/>
      <c r="M383" s="50"/>
      <c r="N383" s="48" t="s">
        <v>72</v>
      </c>
      <c r="O383" s="51">
        <f t="shared" si="243"/>
        <v>2.77</v>
      </c>
      <c r="P383" s="93">
        <f t="shared" si="244"/>
        <v>2.77</v>
      </c>
      <c r="Q383" s="53">
        <f t="shared" si="245"/>
        <v>0</v>
      </c>
      <c r="R383" s="53">
        <f t="shared" si="246"/>
        <v>0</v>
      </c>
      <c r="S383" s="53">
        <f t="shared" si="247"/>
        <v>0</v>
      </c>
      <c r="T383" s="54">
        <f t="shared" si="248"/>
        <v>0</v>
      </c>
      <c r="U383" s="54">
        <f t="shared" si="249"/>
        <v>0</v>
      </c>
      <c r="V383" s="54">
        <f t="shared" si="250"/>
        <v>0</v>
      </c>
      <c r="W383" s="54">
        <f t="shared" si="251"/>
        <v>16.62</v>
      </c>
      <c r="X383" s="54">
        <f t="shared" si="252"/>
        <v>0</v>
      </c>
      <c r="Y383" s="54">
        <f t="shared" si="253"/>
        <v>0</v>
      </c>
      <c r="Z383" s="54">
        <f t="shared" si="254"/>
        <v>0</v>
      </c>
      <c r="AA383" s="70">
        <f t="shared" si="255"/>
        <v>0</v>
      </c>
      <c r="AB383" s="74"/>
    </row>
    <row r="384" spans="1:28">
      <c r="A384" s="44"/>
      <c r="B384" s="72"/>
      <c r="C384" s="46">
        <v>13</v>
      </c>
      <c r="D384" s="46"/>
      <c r="E384" s="47">
        <v>2</v>
      </c>
      <c r="F384" s="48"/>
      <c r="G384" s="49">
        <v>3</v>
      </c>
      <c r="H384" s="49">
        <f>PRODUCT(E384,G384)</f>
        <v>6</v>
      </c>
      <c r="I384" s="49"/>
      <c r="J384" s="49">
        <v>10</v>
      </c>
      <c r="K384" s="94">
        <v>2.87</v>
      </c>
      <c r="L384" s="50"/>
      <c r="M384" s="50"/>
      <c r="N384" s="48" t="s">
        <v>72</v>
      </c>
      <c r="O384" s="51">
        <f t="shared" si="243"/>
        <v>2.87</v>
      </c>
      <c r="P384" s="93">
        <f t="shared" si="244"/>
        <v>2.87</v>
      </c>
      <c r="Q384" s="53">
        <f t="shared" si="245"/>
        <v>0</v>
      </c>
      <c r="R384" s="53">
        <f t="shared" si="246"/>
        <v>0</v>
      </c>
      <c r="S384" s="53">
        <f t="shared" si="247"/>
        <v>0</v>
      </c>
      <c r="T384" s="54">
        <f t="shared" si="248"/>
        <v>0</v>
      </c>
      <c r="U384" s="54">
        <f t="shared" si="249"/>
        <v>0</v>
      </c>
      <c r="V384" s="54">
        <f t="shared" si="250"/>
        <v>17.22</v>
      </c>
      <c r="W384" s="54">
        <f t="shared" si="251"/>
        <v>0</v>
      </c>
      <c r="X384" s="54">
        <f t="shared" si="252"/>
        <v>0</v>
      </c>
      <c r="Y384" s="54">
        <f t="shared" si="253"/>
        <v>0</v>
      </c>
      <c r="Z384" s="54">
        <f t="shared" si="254"/>
        <v>0</v>
      </c>
      <c r="AA384" s="70">
        <f t="shared" si="255"/>
        <v>0</v>
      </c>
      <c r="AB384" s="74"/>
    </row>
    <row r="385" spans="1:28">
      <c r="A385" s="44"/>
      <c r="B385" s="55"/>
      <c r="C385" s="46">
        <v>14</v>
      </c>
      <c r="D385" s="46"/>
      <c r="E385" s="47">
        <v>2</v>
      </c>
      <c r="F385" s="48"/>
      <c r="G385" s="49">
        <v>30</v>
      </c>
      <c r="H385" s="49">
        <f>PRODUCT(E385,G385)</f>
        <v>60</v>
      </c>
      <c r="I385" s="49"/>
      <c r="J385" s="49">
        <v>6</v>
      </c>
      <c r="K385" s="94">
        <v>1.17</v>
      </c>
      <c r="L385" s="50"/>
      <c r="M385" s="50"/>
      <c r="N385" s="48" t="s">
        <v>72</v>
      </c>
      <c r="O385" s="51">
        <f t="shared" si="243"/>
        <v>1.17</v>
      </c>
      <c r="P385" s="93">
        <f t="shared" si="244"/>
        <v>1.17</v>
      </c>
      <c r="Q385" s="53">
        <f t="shared" si="245"/>
        <v>0</v>
      </c>
      <c r="R385" s="53">
        <f t="shared" si="246"/>
        <v>0</v>
      </c>
      <c r="S385" s="53">
        <f t="shared" si="247"/>
        <v>0</v>
      </c>
      <c r="T385" s="54">
        <f t="shared" si="248"/>
        <v>70.199999999999989</v>
      </c>
      <c r="U385" s="54">
        <f t="shared" si="249"/>
        <v>0</v>
      </c>
      <c r="V385" s="54">
        <f t="shared" si="250"/>
        <v>0</v>
      </c>
      <c r="W385" s="54">
        <f t="shared" si="251"/>
        <v>0</v>
      </c>
      <c r="X385" s="54">
        <f t="shared" si="252"/>
        <v>0</v>
      </c>
      <c r="Y385" s="54">
        <f t="shared" si="253"/>
        <v>0</v>
      </c>
      <c r="Z385" s="54">
        <f t="shared" si="254"/>
        <v>0</v>
      </c>
      <c r="AA385" s="70">
        <f t="shared" si="255"/>
        <v>0</v>
      </c>
      <c r="AB385" s="74"/>
    </row>
    <row r="386" spans="1:28" ht="15.75">
      <c r="A386" s="140" t="s">
        <v>104</v>
      </c>
      <c r="B386" s="141" t="s">
        <v>97</v>
      </c>
      <c r="C386" s="141"/>
      <c r="D386" s="142"/>
      <c r="E386" s="47"/>
      <c r="F386" s="48"/>
      <c r="G386" s="49"/>
      <c r="H386" s="49"/>
      <c r="I386" s="49"/>
      <c r="J386" s="49"/>
      <c r="K386" s="94"/>
      <c r="L386" s="50"/>
      <c r="M386" s="50"/>
      <c r="N386" s="48"/>
      <c r="O386" s="51">
        <f t="shared" si="243"/>
        <v>0</v>
      </c>
      <c r="P386" s="93">
        <f t="shared" si="244"/>
        <v>0</v>
      </c>
      <c r="Q386" s="53">
        <f t="shared" si="245"/>
        <v>0</v>
      </c>
      <c r="R386" s="53">
        <f t="shared" si="246"/>
        <v>0</v>
      </c>
      <c r="S386" s="53">
        <f t="shared" si="247"/>
        <v>0</v>
      </c>
      <c r="T386" s="54">
        <f t="shared" si="248"/>
        <v>0</v>
      </c>
      <c r="U386" s="54">
        <f t="shared" si="249"/>
        <v>0</v>
      </c>
      <c r="V386" s="54">
        <f t="shared" si="250"/>
        <v>0</v>
      </c>
      <c r="W386" s="54">
        <f t="shared" si="251"/>
        <v>0</v>
      </c>
      <c r="X386" s="54">
        <f t="shared" si="252"/>
        <v>0</v>
      </c>
      <c r="Y386" s="54">
        <f t="shared" si="253"/>
        <v>0</v>
      </c>
      <c r="Z386" s="54">
        <f t="shared" si="254"/>
        <v>0</v>
      </c>
      <c r="AA386" s="54">
        <f t="shared" si="255"/>
        <v>0</v>
      </c>
    </row>
    <row r="387" spans="1:28">
      <c r="A387" s="44"/>
      <c r="B387" s="72"/>
      <c r="C387" s="46">
        <v>15</v>
      </c>
      <c r="D387" s="46"/>
      <c r="E387" s="47">
        <v>2</v>
      </c>
      <c r="F387" s="48"/>
      <c r="G387" s="49">
        <v>57</v>
      </c>
      <c r="H387" s="49">
        <f t="shared" ref="H387:H395" si="256">PRODUCT(E387,G387)</f>
        <v>114</v>
      </c>
      <c r="I387" s="49"/>
      <c r="J387" s="49">
        <v>6</v>
      </c>
      <c r="K387" s="94">
        <v>0.7</v>
      </c>
      <c r="L387" s="50"/>
      <c r="M387" s="50"/>
      <c r="N387" s="48" t="s">
        <v>72</v>
      </c>
      <c r="O387" s="51">
        <f t="shared" si="243"/>
        <v>0.7</v>
      </c>
      <c r="P387" s="93">
        <f t="shared" si="244"/>
        <v>0.7</v>
      </c>
      <c r="Q387" s="53">
        <f t="shared" si="245"/>
        <v>0</v>
      </c>
      <c r="R387" s="53">
        <f t="shared" si="246"/>
        <v>0</v>
      </c>
      <c r="S387" s="53">
        <f t="shared" si="247"/>
        <v>0</v>
      </c>
      <c r="T387" s="54">
        <f t="shared" si="248"/>
        <v>79.8</v>
      </c>
      <c r="U387" s="54">
        <f t="shared" si="249"/>
        <v>0</v>
      </c>
      <c r="V387" s="54">
        <f t="shared" si="250"/>
        <v>0</v>
      </c>
      <c r="W387" s="54">
        <f t="shared" si="251"/>
        <v>0</v>
      </c>
      <c r="X387" s="54">
        <f t="shared" si="252"/>
        <v>0</v>
      </c>
      <c r="Y387" s="54">
        <f t="shared" si="253"/>
        <v>0</v>
      </c>
      <c r="Z387" s="54">
        <f t="shared" si="254"/>
        <v>0</v>
      </c>
      <c r="AA387" s="70">
        <f t="shared" si="255"/>
        <v>0</v>
      </c>
      <c r="AB387" s="74"/>
    </row>
    <row r="388" spans="1:28">
      <c r="A388" s="44"/>
      <c r="B388" s="72"/>
      <c r="C388" s="46">
        <v>16</v>
      </c>
      <c r="D388" s="46"/>
      <c r="E388" s="47">
        <v>2</v>
      </c>
      <c r="F388" s="48"/>
      <c r="G388" s="49">
        <v>3</v>
      </c>
      <c r="H388" s="49">
        <f t="shared" si="256"/>
        <v>6</v>
      </c>
      <c r="I388" s="49"/>
      <c r="J388" s="49">
        <v>14</v>
      </c>
      <c r="K388" s="94">
        <v>6.5</v>
      </c>
      <c r="L388" s="50"/>
      <c r="M388" s="50"/>
      <c r="N388" s="48" t="s">
        <v>72</v>
      </c>
      <c r="O388" s="51">
        <f t="shared" si="243"/>
        <v>6.5</v>
      </c>
      <c r="P388" s="93">
        <f t="shared" si="244"/>
        <v>6.5</v>
      </c>
      <c r="Q388" s="53">
        <f t="shared" si="245"/>
        <v>0</v>
      </c>
      <c r="R388" s="53">
        <f t="shared" si="246"/>
        <v>0</v>
      </c>
      <c r="S388" s="53">
        <f t="shared" si="247"/>
        <v>0</v>
      </c>
      <c r="T388" s="54">
        <f t="shared" si="248"/>
        <v>0</v>
      </c>
      <c r="U388" s="54">
        <f t="shared" si="249"/>
        <v>0</v>
      </c>
      <c r="V388" s="54">
        <f t="shared" si="250"/>
        <v>0</v>
      </c>
      <c r="W388" s="54">
        <f t="shared" si="251"/>
        <v>0</v>
      </c>
      <c r="X388" s="54">
        <f t="shared" si="252"/>
        <v>39</v>
      </c>
      <c r="Y388" s="54">
        <f t="shared" si="253"/>
        <v>0</v>
      </c>
      <c r="Z388" s="54">
        <f t="shared" si="254"/>
        <v>0</v>
      </c>
      <c r="AA388" s="70">
        <f t="shared" si="255"/>
        <v>0</v>
      </c>
      <c r="AB388" s="74"/>
    </row>
    <row r="389" spans="1:28">
      <c r="A389" s="44"/>
      <c r="B389" s="55"/>
      <c r="C389" s="46">
        <v>17</v>
      </c>
      <c r="D389" s="46"/>
      <c r="E389" s="47">
        <v>2</v>
      </c>
      <c r="F389" s="48"/>
      <c r="G389" s="49">
        <v>3</v>
      </c>
      <c r="H389" s="49">
        <f t="shared" si="256"/>
        <v>6</v>
      </c>
      <c r="I389" s="49"/>
      <c r="J389" s="49">
        <v>14</v>
      </c>
      <c r="K389" s="94">
        <v>4.59</v>
      </c>
      <c r="L389" s="50"/>
      <c r="M389" s="50"/>
      <c r="N389" s="48" t="s">
        <v>72</v>
      </c>
      <c r="O389" s="51">
        <f t="shared" si="243"/>
        <v>4.59</v>
      </c>
      <c r="P389" s="93">
        <f t="shared" si="244"/>
        <v>4.59</v>
      </c>
      <c r="Q389" s="53">
        <f t="shared" si="245"/>
        <v>0</v>
      </c>
      <c r="R389" s="53">
        <f t="shared" si="246"/>
        <v>0</v>
      </c>
      <c r="S389" s="53">
        <f t="shared" si="247"/>
        <v>0</v>
      </c>
      <c r="T389" s="54">
        <f t="shared" si="248"/>
        <v>0</v>
      </c>
      <c r="U389" s="54">
        <f t="shared" si="249"/>
        <v>0</v>
      </c>
      <c r="V389" s="54">
        <f t="shared" si="250"/>
        <v>0</v>
      </c>
      <c r="W389" s="54">
        <f t="shared" si="251"/>
        <v>0</v>
      </c>
      <c r="X389" s="54">
        <f t="shared" si="252"/>
        <v>27.54</v>
      </c>
      <c r="Y389" s="54">
        <f t="shared" si="253"/>
        <v>0</v>
      </c>
      <c r="Z389" s="54">
        <f t="shared" si="254"/>
        <v>0</v>
      </c>
      <c r="AA389" s="70">
        <f t="shared" si="255"/>
        <v>0</v>
      </c>
      <c r="AB389" s="74"/>
    </row>
    <row r="390" spans="1:28">
      <c r="A390" s="44"/>
      <c r="B390" s="75"/>
      <c r="C390" s="46">
        <v>18</v>
      </c>
      <c r="D390" s="46"/>
      <c r="E390" s="47">
        <v>2</v>
      </c>
      <c r="F390" s="48"/>
      <c r="G390" s="49">
        <v>3</v>
      </c>
      <c r="H390" s="49">
        <f t="shared" si="256"/>
        <v>6</v>
      </c>
      <c r="I390" s="49"/>
      <c r="J390" s="49">
        <v>12</v>
      </c>
      <c r="K390" s="94">
        <v>7.23</v>
      </c>
      <c r="L390" s="50"/>
      <c r="M390" s="50"/>
      <c r="N390" s="48" t="s">
        <v>72</v>
      </c>
      <c r="O390" s="51">
        <f t="shared" si="243"/>
        <v>7.23</v>
      </c>
      <c r="P390" s="93">
        <f t="shared" si="244"/>
        <v>7.23</v>
      </c>
      <c r="Q390" s="53">
        <f t="shared" si="245"/>
        <v>0</v>
      </c>
      <c r="R390" s="53">
        <f t="shared" si="246"/>
        <v>0</v>
      </c>
      <c r="S390" s="53">
        <f t="shared" si="247"/>
        <v>0</v>
      </c>
      <c r="T390" s="54">
        <f t="shared" si="248"/>
        <v>0</v>
      </c>
      <c r="U390" s="54">
        <f t="shared" si="249"/>
        <v>0</v>
      </c>
      <c r="V390" s="54">
        <f t="shared" si="250"/>
        <v>0</v>
      </c>
      <c r="W390" s="54">
        <f t="shared" si="251"/>
        <v>43.38</v>
      </c>
      <c r="X390" s="54">
        <f t="shared" si="252"/>
        <v>0</v>
      </c>
      <c r="Y390" s="54">
        <f t="shared" si="253"/>
        <v>0</v>
      </c>
      <c r="Z390" s="54">
        <f t="shared" si="254"/>
        <v>0</v>
      </c>
      <c r="AA390" s="70">
        <f t="shared" si="255"/>
        <v>0</v>
      </c>
      <c r="AB390" s="74"/>
    </row>
    <row r="391" spans="1:28">
      <c r="A391" s="44"/>
      <c r="B391" s="75"/>
      <c r="C391" s="46">
        <v>19</v>
      </c>
      <c r="D391" s="46"/>
      <c r="E391" s="47">
        <v>2</v>
      </c>
      <c r="F391" s="48"/>
      <c r="G391" s="49">
        <v>3</v>
      </c>
      <c r="H391" s="49">
        <f t="shared" si="256"/>
        <v>6</v>
      </c>
      <c r="I391" s="49"/>
      <c r="J391" s="49">
        <v>12</v>
      </c>
      <c r="K391" s="94">
        <v>6.72</v>
      </c>
      <c r="L391" s="50"/>
      <c r="M391" s="50"/>
      <c r="N391" s="48" t="s">
        <v>72</v>
      </c>
      <c r="O391" s="51">
        <f t="shared" si="243"/>
        <v>6.72</v>
      </c>
      <c r="P391" s="93">
        <f t="shared" si="244"/>
        <v>6.72</v>
      </c>
      <c r="Q391" s="53">
        <f t="shared" si="245"/>
        <v>0</v>
      </c>
      <c r="R391" s="53">
        <f t="shared" si="246"/>
        <v>0</v>
      </c>
      <c r="S391" s="53">
        <f t="shared" si="247"/>
        <v>0</v>
      </c>
      <c r="T391" s="54">
        <f t="shared" si="248"/>
        <v>0</v>
      </c>
      <c r="U391" s="54">
        <f t="shared" si="249"/>
        <v>0</v>
      </c>
      <c r="V391" s="54">
        <f t="shared" si="250"/>
        <v>0</v>
      </c>
      <c r="W391" s="54">
        <f t="shared" si="251"/>
        <v>40.32</v>
      </c>
      <c r="X391" s="54">
        <f t="shared" si="252"/>
        <v>0</v>
      </c>
      <c r="Y391" s="54">
        <f t="shared" si="253"/>
        <v>0</v>
      </c>
      <c r="Z391" s="54">
        <f t="shared" si="254"/>
        <v>0</v>
      </c>
      <c r="AA391" s="70">
        <f t="shared" si="255"/>
        <v>0</v>
      </c>
      <c r="AB391" s="74"/>
    </row>
    <row r="392" spans="1:28">
      <c r="A392" s="44"/>
      <c r="B392" s="72"/>
      <c r="C392" s="46">
        <v>20</v>
      </c>
      <c r="D392" s="46"/>
      <c r="E392" s="47">
        <v>2</v>
      </c>
      <c r="F392" s="48"/>
      <c r="G392" s="49">
        <v>3</v>
      </c>
      <c r="H392" s="49">
        <f t="shared" si="256"/>
        <v>6</v>
      </c>
      <c r="I392" s="49"/>
      <c r="J392" s="49">
        <v>10</v>
      </c>
      <c r="K392" s="94">
        <v>6.62</v>
      </c>
      <c r="L392" s="50"/>
      <c r="M392" s="50"/>
      <c r="N392" s="48" t="s">
        <v>72</v>
      </c>
      <c r="O392" s="51">
        <f t="shared" si="243"/>
        <v>6.62</v>
      </c>
      <c r="P392" s="93">
        <f t="shared" si="244"/>
        <v>6.62</v>
      </c>
      <c r="Q392" s="53">
        <f t="shared" si="245"/>
        <v>0</v>
      </c>
      <c r="R392" s="53">
        <f t="shared" si="246"/>
        <v>0</v>
      </c>
      <c r="S392" s="53">
        <f t="shared" si="247"/>
        <v>0</v>
      </c>
      <c r="T392" s="54">
        <f t="shared" si="248"/>
        <v>0</v>
      </c>
      <c r="U392" s="54">
        <f t="shared" si="249"/>
        <v>0</v>
      </c>
      <c r="V392" s="54">
        <f t="shared" si="250"/>
        <v>39.72</v>
      </c>
      <c r="W392" s="54">
        <f t="shared" si="251"/>
        <v>0</v>
      </c>
      <c r="X392" s="54">
        <f t="shared" si="252"/>
        <v>0</v>
      </c>
      <c r="Y392" s="54">
        <f t="shared" si="253"/>
        <v>0</v>
      </c>
      <c r="Z392" s="54">
        <f t="shared" si="254"/>
        <v>0</v>
      </c>
      <c r="AA392" s="70">
        <f t="shared" si="255"/>
        <v>0</v>
      </c>
      <c r="AB392" s="74"/>
    </row>
    <row r="393" spans="1:28">
      <c r="A393" s="44"/>
      <c r="B393" s="72"/>
      <c r="C393" s="46">
        <v>21</v>
      </c>
      <c r="D393" s="46"/>
      <c r="E393" s="47">
        <v>2</v>
      </c>
      <c r="F393" s="48"/>
      <c r="G393" s="49">
        <v>57</v>
      </c>
      <c r="H393" s="49">
        <f t="shared" si="256"/>
        <v>114</v>
      </c>
      <c r="I393" s="49"/>
      <c r="J393" s="49">
        <v>6</v>
      </c>
      <c r="K393" s="94">
        <v>1.57</v>
      </c>
      <c r="L393" s="50"/>
      <c r="M393" s="50"/>
      <c r="N393" s="48" t="s">
        <v>72</v>
      </c>
      <c r="O393" s="51">
        <f t="shared" si="243"/>
        <v>1.57</v>
      </c>
      <c r="P393" s="93">
        <f t="shared" si="244"/>
        <v>1.57</v>
      </c>
      <c r="Q393" s="53">
        <f t="shared" si="245"/>
        <v>0</v>
      </c>
      <c r="R393" s="53">
        <f t="shared" si="246"/>
        <v>0</v>
      </c>
      <c r="S393" s="53">
        <f t="shared" si="247"/>
        <v>0</v>
      </c>
      <c r="T393" s="54">
        <f t="shared" si="248"/>
        <v>178.98000000000002</v>
      </c>
      <c r="U393" s="54">
        <f t="shared" si="249"/>
        <v>0</v>
      </c>
      <c r="V393" s="54">
        <f t="shared" si="250"/>
        <v>0</v>
      </c>
      <c r="W393" s="54">
        <f t="shared" si="251"/>
        <v>0</v>
      </c>
      <c r="X393" s="54">
        <f t="shared" si="252"/>
        <v>0</v>
      </c>
      <c r="Y393" s="54">
        <f t="shared" si="253"/>
        <v>0</v>
      </c>
      <c r="Z393" s="54">
        <f t="shared" si="254"/>
        <v>0</v>
      </c>
      <c r="AA393" s="70">
        <f t="shared" si="255"/>
        <v>0</v>
      </c>
      <c r="AB393" s="74"/>
    </row>
    <row r="394" spans="1:28">
      <c r="A394" s="44"/>
      <c r="B394" s="72"/>
      <c r="C394" s="46">
        <v>22</v>
      </c>
      <c r="D394" s="46"/>
      <c r="E394" s="47">
        <v>2</v>
      </c>
      <c r="F394" s="48"/>
      <c r="G394" s="49">
        <v>2</v>
      </c>
      <c r="H394" s="49">
        <f t="shared" si="256"/>
        <v>4</v>
      </c>
      <c r="I394" s="49"/>
      <c r="J394" s="49">
        <v>10</v>
      </c>
      <c r="K394" s="94">
        <v>6.42</v>
      </c>
      <c r="L394" s="50"/>
      <c r="M394" s="50"/>
      <c r="N394" s="48" t="s">
        <v>72</v>
      </c>
      <c r="O394" s="51">
        <f t="shared" si="243"/>
        <v>6.42</v>
      </c>
      <c r="P394" s="93">
        <f t="shared" si="244"/>
        <v>6.42</v>
      </c>
      <c r="Q394" s="53">
        <f t="shared" si="245"/>
        <v>0</v>
      </c>
      <c r="R394" s="53">
        <f t="shared" si="246"/>
        <v>0</v>
      </c>
      <c r="S394" s="53">
        <f t="shared" si="247"/>
        <v>0</v>
      </c>
      <c r="T394" s="54">
        <f t="shared" si="248"/>
        <v>0</v>
      </c>
      <c r="U394" s="54">
        <f t="shared" si="249"/>
        <v>0</v>
      </c>
      <c r="V394" s="54">
        <f t="shared" si="250"/>
        <v>25.68</v>
      </c>
      <c r="W394" s="54">
        <f t="shared" si="251"/>
        <v>0</v>
      </c>
      <c r="X394" s="54">
        <f t="shared" si="252"/>
        <v>0</v>
      </c>
      <c r="Y394" s="54">
        <f t="shared" si="253"/>
        <v>0</v>
      </c>
      <c r="Z394" s="54">
        <f t="shared" si="254"/>
        <v>0</v>
      </c>
      <c r="AA394" s="70">
        <f t="shared" si="255"/>
        <v>0</v>
      </c>
      <c r="AB394" s="74"/>
    </row>
    <row r="395" spans="1:28">
      <c r="A395" s="44"/>
      <c r="B395" s="72"/>
      <c r="C395" s="46">
        <v>23</v>
      </c>
      <c r="D395" s="46"/>
      <c r="E395" s="47">
        <v>2</v>
      </c>
      <c r="F395" s="48"/>
      <c r="G395" s="49">
        <v>16</v>
      </c>
      <c r="H395" s="49">
        <f t="shared" si="256"/>
        <v>32</v>
      </c>
      <c r="I395" s="49"/>
      <c r="J395" s="49">
        <v>6</v>
      </c>
      <c r="K395" s="94">
        <v>0.43</v>
      </c>
      <c r="L395" s="50"/>
      <c r="M395" s="50"/>
      <c r="N395" s="48" t="s">
        <v>72</v>
      </c>
      <c r="O395" s="51">
        <f t="shared" si="243"/>
        <v>0.43</v>
      </c>
      <c r="P395" s="93">
        <f t="shared" si="244"/>
        <v>0.43</v>
      </c>
      <c r="Q395" s="53">
        <f t="shared" si="245"/>
        <v>0</v>
      </c>
      <c r="R395" s="53">
        <f t="shared" si="246"/>
        <v>0</v>
      </c>
      <c r="S395" s="53">
        <f t="shared" si="247"/>
        <v>0</v>
      </c>
      <c r="T395" s="54">
        <f t="shared" si="248"/>
        <v>13.76</v>
      </c>
      <c r="U395" s="54">
        <f t="shared" si="249"/>
        <v>0</v>
      </c>
      <c r="V395" s="54">
        <f t="shared" si="250"/>
        <v>0</v>
      </c>
      <c r="W395" s="54">
        <f t="shared" si="251"/>
        <v>0</v>
      </c>
      <c r="X395" s="54">
        <f t="shared" si="252"/>
        <v>0</v>
      </c>
      <c r="Y395" s="54">
        <f t="shared" si="253"/>
        <v>0</v>
      </c>
      <c r="Z395" s="54">
        <f t="shared" si="254"/>
        <v>0</v>
      </c>
      <c r="AA395" s="70">
        <f t="shared" si="255"/>
        <v>0</v>
      </c>
      <c r="AB395" s="74"/>
    </row>
    <row r="396" spans="1:28" ht="15.75">
      <c r="A396" s="140" t="s">
        <v>105</v>
      </c>
      <c r="B396" s="141" t="s">
        <v>97</v>
      </c>
      <c r="C396" s="141"/>
      <c r="D396" s="142"/>
      <c r="E396" s="47"/>
      <c r="F396" s="48"/>
      <c r="G396" s="49"/>
      <c r="H396" s="49"/>
      <c r="I396" s="49"/>
      <c r="J396" s="49"/>
      <c r="K396" s="94"/>
      <c r="L396" s="50"/>
      <c r="M396" s="50"/>
      <c r="N396" s="48"/>
      <c r="O396" s="51">
        <f t="shared" si="243"/>
        <v>0</v>
      </c>
      <c r="P396" s="93">
        <f t="shared" si="244"/>
        <v>0</v>
      </c>
      <c r="Q396" s="53">
        <f t="shared" si="245"/>
        <v>0</v>
      </c>
      <c r="R396" s="53">
        <f t="shared" si="246"/>
        <v>0</v>
      </c>
      <c r="S396" s="53">
        <f t="shared" si="247"/>
        <v>0</v>
      </c>
      <c r="T396" s="54">
        <f t="shared" si="248"/>
        <v>0</v>
      </c>
      <c r="U396" s="54">
        <f t="shared" si="249"/>
        <v>0</v>
      </c>
      <c r="V396" s="54">
        <f t="shared" si="250"/>
        <v>0</v>
      </c>
      <c r="W396" s="54">
        <f t="shared" si="251"/>
        <v>0</v>
      </c>
      <c r="X396" s="54">
        <f t="shared" si="252"/>
        <v>0</v>
      </c>
      <c r="Y396" s="54">
        <f t="shared" si="253"/>
        <v>0</v>
      </c>
      <c r="Z396" s="54">
        <f t="shared" si="254"/>
        <v>0</v>
      </c>
      <c r="AA396" s="54">
        <f t="shared" si="255"/>
        <v>0</v>
      </c>
    </row>
    <row r="397" spans="1:28">
      <c r="A397" s="44"/>
      <c r="B397" s="72"/>
      <c r="C397" s="46">
        <v>1</v>
      </c>
      <c r="D397" s="46"/>
      <c r="E397" s="47">
        <v>4</v>
      </c>
      <c r="F397" s="48"/>
      <c r="G397" s="49">
        <v>3</v>
      </c>
      <c r="H397" s="49">
        <f t="shared" ref="H397:H402" si="257">PRODUCT(E397,G397)</f>
        <v>12</v>
      </c>
      <c r="I397" s="49"/>
      <c r="J397" s="49">
        <v>14</v>
      </c>
      <c r="K397" s="94">
        <v>7.32</v>
      </c>
      <c r="L397" s="50"/>
      <c r="M397" s="50"/>
      <c r="N397" s="48" t="s">
        <v>72</v>
      </c>
      <c r="O397" s="51">
        <f t="shared" si="243"/>
        <v>7.32</v>
      </c>
      <c r="P397" s="93">
        <f t="shared" si="244"/>
        <v>7.32</v>
      </c>
      <c r="Q397" s="53">
        <f t="shared" si="245"/>
        <v>0</v>
      </c>
      <c r="R397" s="53">
        <f t="shared" si="246"/>
        <v>0</v>
      </c>
      <c r="S397" s="53">
        <f t="shared" si="247"/>
        <v>0</v>
      </c>
      <c r="T397" s="54">
        <f t="shared" si="248"/>
        <v>0</v>
      </c>
      <c r="U397" s="54">
        <f t="shared" si="249"/>
        <v>0</v>
      </c>
      <c r="V397" s="54">
        <f t="shared" si="250"/>
        <v>0</v>
      </c>
      <c r="W397" s="54">
        <f t="shared" si="251"/>
        <v>0</v>
      </c>
      <c r="X397" s="54">
        <f t="shared" si="252"/>
        <v>87.84</v>
      </c>
      <c r="Y397" s="54">
        <f t="shared" si="253"/>
        <v>0</v>
      </c>
      <c r="Z397" s="54">
        <f t="shared" si="254"/>
        <v>0</v>
      </c>
      <c r="AA397" s="70">
        <f t="shared" si="255"/>
        <v>0</v>
      </c>
      <c r="AB397" s="74"/>
    </row>
    <row r="398" spans="1:28">
      <c r="A398" s="44"/>
      <c r="B398" s="55"/>
      <c r="C398" s="46">
        <v>2</v>
      </c>
      <c r="D398" s="46"/>
      <c r="E398" s="47">
        <v>4</v>
      </c>
      <c r="F398" s="48"/>
      <c r="G398" s="49">
        <v>9</v>
      </c>
      <c r="H398" s="49">
        <f t="shared" si="257"/>
        <v>36</v>
      </c>
      <c r="I398" s="49"/>
      <c r="J398" s="49">
        <v>16</v>
      </c>
      <c r="K398" s="94">
        <v>7.38</v>
      </c>
      <c r="L398" s="50"/>
      <c r="M398" s="50"/>
      <c r="N398" s="48" t="s">
        <v>72</v>
      </c>
      <c r="O398" s="51">
        <f t="shared" si="243"/>
        <v>7.38</v>
      </c>
      <c r="P398" s="93">
        <f t="shared" si="244"/>
        <v>7.38</v>
      </c>
      <c r="Q398" s="53">
        <f t="shared" si="245"/>
        <v>0</v>
      </c>
      <c r="R398" s="53">
        <f t="shared" si="246"/>
        <v>0</v>
      </c>
      <c r="S398" s="53">
        <f t="shared" si="247"/>
        <v>0</v>
      </c>
      <c r="T398" s="54">
        <f t="shared" si="248"/>
        <v>0</v>
      </c>
      <c r="U398" s="54">
        <f t="shared" si="249"/>
        <v>0</v>
      </c>
      <c r="V398" s="54">
        <f t="shared" si="250"/>
        <v>0</v>
      </c>
      <c r="W398" s="54">
        <f t="shared" si="251"/>
        <v>0</v>
      </c>
      <c r="X398" s="54">
        <f t="shared" si="252"/>
        <v>0</v>
      </c>
      <c r="Y398" s="54">
        <f t="shared" si="253"/>
        <v>265.68</v>
      </c>
      <c r="Z398" s="54">
        <f t="shared" si="254"/>
        <v>0</v>
      </c>
      <c r="AA398" s="70">
        <f t="shared" si="255"/>
        <v>0</v>
      </c>
      <c r="AB398" s="74"/>
    </row>
    <row r="399" spans="1:28">
      <c r="A399" s="44"/>
      <c r="B399" s="55"/>
      <c r="C399" s="46">
        <v>3</v>
      </c>
      <c r="D399" s="46"/>
      <c r="E399" s="47">
        <v>4</v>
      </c>
      <c r="F399" s="48"/>
      <c r="G399" s="49">
        <v>43</v>
      </c>
      <c r="H399" s="49">
        <f t="shared" si="257"/>
        <v>172</v>
      </c>
      <c r="I399" s="49"/>
      <c r="J399" s="49">
        <v>6</v>
      </c>
      <c r="K399" s="94">
        <v>0.8</v>
      </c>
      <c r="L399" s="50"/>
      <c r="M399" s="50"/>
      <c r="N399" s="48" t="s">
        <v>72</v>
      </c>
      <c r="O399" s="51">
        <f t="shared" si="243"/>
        <v>0.8</v>
      </c>
      <c r="P399" s="93">
        <f t="shared" si="244"/>
        <v>0.8</v>
      </c>
      <c r="Q399" s="53">
        <f t="shared" si="245"/>
        <v>0</v>
      </c>
      <c r="R399" s="53">
        <f t="shared" si="246"/>
        <v>0</v>
      </c>
      <c r="S399" s="53">
        <f t="shared" si="247"/>
        <v>0</v>
      </c>
      <c r="T399" s="54">
        <f t="shared" si="248"/>
        <v>137.6</v>
      </c>
      <c r="U399" s="54">
        <f t="shared" si="249"/>
        <v>0</v>
      </c>
      <c r="V399" s="54">
        <f t="shared" si="250"/>
        <v>0</v>
      </c>
      <c r="W399" s="54">
        <f t="shared" si="251"/>
        <v>0</v>
      </c>
      <c r="X399" s="54">
        <f t="shared" si="252"/>
        <v>0</v>
      </c>
      <c r="Y399" s="54">
        <f t="shared" si="253"/>
        <v>0</v>
      </c>
      <c r="Z399" s="54">
        <f t="shared" si="254"/>
        <v>0</v>
      </c>
      <c r="AA399" s="70">
        <f t="shared" si="255"/>
        <v>0</v>
      </c>
      <c r="AB399" s="74"/>
    </row>
    <row r="400" spans="1:28">
      <c r="A400" s="44"/>
      <c r="B400" s="55"/>
      <c r="C400" s="46">
        <v>4</v>
      </c>
      <c r="D400" s="46"/>
      <c r="E400" s="47">
        <v>4</v>
      </c>
      <c r="F400" s="48"/>
      <c r="G400" s="49">
        <v>43</v>
      </c>
      <c r="H400" s="49">
        <f t="shared" si="257"/>
        <v>172</v>
      </c>
      <c r="I400" s="49"/>
      <c r="J400" s="49">
        <v>6</v>
      </c>
      <c r="K400" s="94">
        <v>1.78</v>
      </c>
      <c r="L400" s="50"/>
      <c r="M400" s="50"/>
      <c r="N400" s="48" t="s">
        <v>72</v>
      </c>
      <c r="O400" s="51">
        <f t="shared" si="243"/>
        <v>1.78</v>
      </c>
      <c r="P400" s="93">
        <f t="shared" si="244"/>
        <v>1.78</v>
      </c>
      <c r="Q400" s="53">
        <f t="shared" si="245"/>
        <v>0</v>
      </c>
      <c r="R400" s="53">
        <f t="shared" si="246"/>
        <v>0</v>
      </c>
      <c r="S400" s="53">
        <f t="shared" si="247"/>
        <v>0</v>
      </c>
      <c r="T400" s="54">
        <f t="shared" si="248"/>
        <v>306.16000000000003</v>
      </c>
      <c r="U400" s="54">
        <f t="shared" si="249"/>
        <v>0</v>
      </c>
      <c r="V400" s="54">
        <f t="shared" si="250"/>
        <v>0</v>
      </c>
      <c r="W400" s="54">
        <f t="shared" si="251"/>
        <v>0</v>
      </c>
      <c r="X400" s="54">
        <f t="shared" si="252"/>
        <v>0</v>
      </c>
      <c r="Y400" s="54">
        <f t="shared" si="253"/>
        <v>0</v>
      </c>
      <c r="Z400" s="54">
        <f t="shared" si="254"/>
        <v>0</v>
      </c>
      <c r="AA400" s="70">
        <f t="shared" si="255"/>
        <v>0</v>
      </c>
      <c r="AB400" s="74"/>
    </row>
    <row r="401" spans="1:30">
      <c r="A401" s="44"/>
      <c r="B401" s="55"/>
      <c r="C401" s="46">
        <v>5</v>
      </c>
      <c r="D401" s="46"/>
      <c r="E401" s="47">
        <v>4</v>
      </c>
      <c r="F401" s="48"/>
      <c r="G401" s="49">
        <v>4</v>
      </c>
      <c r="H401" s="49">
        <f t="shared" si="257"/>
        <v>16</v>
      </c>
      <c r="I401" s="49"/>
      <c r="J401" s="49">
        <v>8</v>
      </c>
      <c r="K401" s="94">
        <v>6.42</v>
      </c>
      <c r="L401" s="50"/>
      <c r="M401" s="50"/>
      <c r="N401" s="48" t="s">
        <v>72</v>
      </c>
      <c r="O401" s="51">
        <f t="shared" si="243"/>
        <v>6.42</v>
      </c>
      <c r="P401" s="93">
        <f>IF(AND(N401="Sm",K401&gt;0),K401+2*(17*MAX(I401,J401)*0.001)-0.06,IF(AND(N401="PtS",M401&gt;0),M401+35*MAX(I401,J401)*0.001+60*MAX(I401,J401)*0.001-0.05,IF(AND(N401="PtR",M401&gt;0),M401+60*MAX(I401,J401)*0.001,IF(AND(N401="Pt",M401&gt;0),M401+15*MAX(I401,J401)*0.001,IF(OR(N401="C",N401="2C",N401="Cd",N401="Ep",N401="Et",N401="Sm",N401="PtS",N401="PtR",N401="Pt"),0,K401)))))</f>
        <v>6.42</v>
      </c>
      <c r="Q401" s="53">
        <f>IF(I401=6,H401*O401,0)</f>
        <v>0</v>
      </c>
      <c r="R401" s="53">
        <f>IF(I401=8,H401*O401,0)</f>
        <v>0</v>
      </c>
      <c r="S401" s="53">
        <f>IF(I401=10,H401*O401,0)</f>
        <v>0</v>
      </c>
      <c r="T401" s="54">
        <f>IF(J401 =6,H401*O401,0)</f>
        <v>0</v>
      </c>
      <c r="U401" s="54">
        <f>IF(J401 =8,H401*O401,0)</f>
        <v>102.72</v>
      </c>
      <c r="V401" s="54">
        <f>IF(J401 =10,H401*O401,0)</f>
        <v>0</v>
      </c>
      <c r="W401" s="54">
        <f>IF(J401 =12,H401*O401,0)</f>
        <v>0</v>
      </c>
      <c r="X401" s="54">
        <f>IF(J401 =14,H401*O401,0)</f>
        <v>0</v>
      </c>
      <c r="Y401" s="54">
        <f>IF(J401 =16,H401*O401,0)</f>
        <v>0</v>
      </c>
      <c r="Z401" s="54">
        <f>IF(J401 =20,H401*O401,0)</f>
        <v>0</v>
      </c>
      <c r="AA401" s="70">
        <f>IF(J401 =25,H401*O401,0)</f>
        <v>0</v>
      </c>
      <c r="AB401" s="74"/>
    </row>
    <row r="402" spans="1:30">
      <c r="A402" s="44"/>
      <c r="B402" s="75"/>
      <c r="C402" s="46">
        <v>6</v>
      </c>
      <c r="D402" s="46"/>
      <c r="E402" s="47">
        <v>4</v>
      </c>
      <c r="F402" s="48"/>
      <c r="G402" s="49">
        <v>32</v>
      </c>
      <c r="H402" s="49">
        <f t="shared" si="257"/>
        <v>128</v>
      </c>
      <c r="I402" s="49"/>
      <c r="J402" s="49">
        <v>6</v>
      </c>
      <c r="K402" s="94">
        <v>0.43</v>
      </c>
      <c r="L402" s="50"/>
      <c r="M402" s="50"/>
      <c r="N402" s="48" t="s">
        <v>72</v>
      </c>
      <c r="O402" s="51">
        <f t="shared" si="243"/>
        <v>0.43</v>
      </c>
      <c r="P402" s="93">
        <f t="shared" ref="P402:P416" si="258">IF(AND(N402="Sm",K402&gt;0),K402+2*(17*MAX(I402,J402)*0.001)-0.06,IF(AND(N402="PtS",M402&gt;0),M402+35*MAX(I402,J402)*0.001+60*MAX(I402,J402)*0.001-0.05,IF(AND(N402="PtR",M402&gt;0),M402+60*MAX(I402,J402)*0.001,IF(AND(N402="Pt",M402&gt;0),M402+15*MAX(I402,J402)*0.001,IF(OR(N402="C",N402="2C",N402="Cd",N402="Ep",N402="Et",N402="Sm",N402="PtS",N402="PtR",N402="Pt"),0,K402)))))</f>
        <v>0.43</v>
      </c>
      <c r="Q402" s="53">
        <f t="shared" ref="Q402:Q416" si="259">IF(I402=6,H402*O402,0)</f>
        <v>0</v>
      </c>
      <c r="R402" s="53">
        <f t="shared" ref="R402:R416" si="260">IF(I402=8,H402*O402,0)</f>
        <v>0</v>
      </c>
      <c r="S402" s="53">
        <f t="shared" ref="S402:S416" si="261">IF(I402=10,H402*O402,0)</f>
        <v>0</v>
      </c>
      <c r="T402" s="54">
        <f t="shared" ref="T402:T416" si="262">IF(J402 =6,H402*O402,0)</f>
        <v>55.04</v>
      </c>
      <c r="U402" s="54">
        <f t="shared" ref="U402:U416" si="263">IF(J402 =8,H402*O402,0)</f>
        <v>0</v>
      </c>
      <c r="V402" s="54">
        <f t="shared" ref="V402:V416" si="264">IF(J402 =10,H402*O402,0)</f>
        <v>0</v>
      </c>
      <c r="W402" s="54">
        <f t="shared" ref="W402:W416" si="265">IF(J402 =12,H402*O402,0)</f>
        <v>0</v>
      </c>
      <c r="X402" s="54">
        <f t="shared" ref="X402:X416" si="266">IF(J402 =14,H402*O402,0)</f>
        <v>0</v>
      </c>
      <c r="Y402" s="54">
        <f t="shared" ref="Y402:Y416" si="267">IF(J402 =16,H402*O402,0)</f>
        <v>0</v>
      </c>
      <c r="Z402" s="54">
        <f t="shared" ref="Z402:Z416" si="268">IF(J402 =20,H402*O402,0)</f>
        <v>0</v>
      </c>
      <c r="AA402" s="70">
        <f t="shared" ref="AA402:AA416" si="269">IF(J402 =25,H402*O402,0)</f>
        <v>0</v>
      </c>
      <c r="AB402" s="74"/>
    </row>
    <row r="403" spans="1:30" ht="15.75">
      <c r="A403" s="140" t="s">
        <v>106</v>
      </c>
      <c r="B403" s="141" t="s">
        <v>97</v>
      </c>
      <c r="C403" s="141"/>
      <c r="D403" s="142"/>
      <c r="E403" s="47"/>
      <c r="F403" s="48"/>
      <c r="G403" s="49"/>
      <c r="H403" s="49"/>
      <c r="I403" s="49"/>
      <c r="J403" s="49"/>
      <c r="K403" s="94"/>
      <c r="L403" s="50"/>
      <c r="M403" s="50"/>
      <c r="N403" s="48"/>
      <c r="O403" s="51">
        <f t="shared" si="243"/>
        <v>0</v>
      </c>
      <c r="P403" s="93">
        <f t="shared" si="258"/>
        <v>0</v>
      </c>
      <c r="Q403" s="53">
        <f t="shared" si="259"/>
        <v>0</v>
      </c>
      <c r="R403" s="53">
        <f t="shared" si="260"/>
        <v>0</v>
      </c>
      <c r="S403" s="53">
        <f t="shared" si="261"/>
        <v>0</v>
      </c>
      <c r="T403" s="54">
        <f t="shared" si="262"/>
        <v>0</v>
      </c>
      <c r="U403" s="54">
        <f t="shared" si="263"/>
        <v>0</v>
      </c>
      <c r="V403" s="54">
        <f t="shared" si="264"/>
        <v>0</v>
      </c>
      <c r="W403" s="54">
        <f t="shared" si="265"/>
        <v>0</v>
      </c>
      <c r="X403" s="54">
        <f t="shared" si="266"/>
        <v>0</v>
      </c>
      <c r="Y403" s="54">
        <f t="shared" si="267"/>
        <v>0</v>
      </c>
      <c r="Z403" s="54">
        <f t="shared" si="268"/>
        <v>0</v>
      </c>
      <c r="AA403" s="54">
        <f t="shared" si="269"/>
        <v>0</v>
      </c>
    </row>
    <row r="404" spans="1:30">
      <c r="A404" s="44"/>
      <c r="B404" s="72"/>
      <c r="C404" s="46">
        <v>1</v>
      </c>
      <c r="D404" s="46"/>
      <c r="E404" s="47">
        <v>4</v>
      </c>
      <c r="F404" s="48"/>
      <c r="G404" s="49">
        <v>3</v>
      </c>
      <c r="H404" s="49">
        <f t="shared" ref="H404:H410" si="270">PRODUCT(E404,G404)</f>
        <v>12</v>
      </c>
      <c r="I404" s="49"/>
      <c r="J404" s="49">
        <v>12</v>
      </c>
      <c r="K404" s="94">
        <v>3.35</v>
      </c>
      <c r="L404" s="50"/>
      <c r="M404" s="50"/>
      <c r="N404" s="48" t="s">
        <v>72</v>
      </c>
      <c r="O404" s="51">
        <f t="shared" si="243"/>
        <v>3.35</v>
      </c>
      <c r="P404" s="93">
        <f t="shared" si="258"/>
        <v>3.35</v>
      </c>
      <c r="Q404" s="53">
        <f t="shared" si="259"/>
        <v>0</v>
      </c>
      <c r="R404" s="53">
        <f t="shared" si="260"/>
        <v>0</v>
      </c>
      <c r="S404" s="53">
        <f t="shared" si="261"/>
        <v>0</v>
      </c>
      <c r="T404" s="54">
        <f t="shared" si="262"/>
        <v>0</v>
      </c>
      <c r="U404" s="54">
        <f t="shared" si="263"/>
        <v>0</v>
      </c>
      <c r="V404" s="54">
        <f t="shared" si="264"/>
        <v>0</v>
      </c>
      <c r="W404" s="54">
        <f t="shared" si="265"/>
        <v>40.200000000000003</v>
      </c>
      <c r="X404" s="54">
        <f t="shared" si="266"/>
        <v>0</v>
      </c>
      <c r="Y404" s="54">
        <f t="shared" si="267"/>
        <v>0</v>
      </c>
      <c r="Z404" s="54">
        <f t="shared" si="268"/>
        <v>0</v>
      </c>
      <c r="AA404" s="70">
        <f t="shared" si="269"/>
        <v>0</v>
      </c>
      <c r="AB404" s="74"/>
    </row>
    <row r="405" spans="1:30">
      <c r="A405" s="44"/>
      <c r="B405" s="55"/>
      <c r="C405" s="46">
        <v>2</v>
      </c>
      <c r="D405" s="46"/>
      <c r="E405" s="47">
        <v>4</v>
      </c>
      <c r="F405" s="48"/>
      <c r="G405" s="49">
        <v>3</v>
      </c>
      <c r="H405" s="49">
        <f t="shared" si="270"/>
        <v>12</v>
      </c>
      <c r="I405" s="49"/>
      <c r="J405" s="49">
        <v>16</v>
      </c>
      <c r="K405" s="94">
        <v>4.3499999999999996</v>
      </c>
      <c r="L405" s="50"/>
      <c r="M405" s="50"/>
      <c r="N405" s="48" t="s">
        <v>72</v>
      </c>
      <c r="O405" s="51">
        <f t="shared" si="243"/>
        <v>4.3499999999999996</v>
      </c>
      <c r="P405" s="93">
        <f t="shared" si="258"/>
        <v>4.3499999999999996</v>
      </c>
      <c r="Q405" s="53">
        <f t="shared" si="259"/>
        <v>0</v>
      </c>
      <c r="R405" s="53">
        <f t="shared" si="260"/>
        <v>0</v>
      </c>
      <c r="S405" s="53">
        <f t="shared" si="261"/>
        <v>0</v>
      </c>
      <c r="T405" s="54">
        <f t="shared" si="262"/>
        <v>0</v>
      </c>
      <c r="U405" s="54">
        <f t="shared" si="263"/>
        <v>0</v>
      </c>
      <c r="V405" s="54">
        <f t="shared" si="264"/>
        <v>0</v>
      </c>
      <c r="W405" s="54">
        <f t="shared" si="265"/>
        <v>0</v>
      </c>
      <c r="X405" s="54">
        <f t="shared" si="266"/>
        <v>0</v>
      </c>
      <c r="Y405" s="54">
        <f t="shared" si="267"/>
        <v>52.199999999999996</v>
      </c>
      <c r="Z405" s="54">
        <f t="shared" si="268"/>
        <v>0</v>
      </c>
      <c r="AA405" s="70">
        <f t="shared" si="269"/>
        <v>0</v>
      </c>
      <c r="AB405" s="74"/>
      <c r="AD405" s="95"/>
    </row>
    <row r="406" spans="1:30">
      <c r="A406" s="44"/>
      <c r="B406" s="55"/>
      <c r="C406" s="46">
        <v>3</v>
      </c>
      <c r="D406" s="46"/>
      <c r="E406" s="47">
        <v>4</v>
      </c>
      <c r="F406" s="48"/>
      <c r="G406" s="49">
        <v>47</v>
      </c>
      <c r="H406" s="49">
        <f t="shared" si="270"/>
        <v>188</v>
      </c>
      <c r="I406" s="49"/>
      <c r="J406" s="49">
        <v>6</v>
      </c>
      <c r="K406" s="94">
        <v>1.17</v>
      </c>
      <c r="L406" s="50"/>
      <c r="M406" s="50"/>
      <c r="N406" s="48" t="s">
        <v>72</v>
      </c>
      <c r="O406" s="51">
        <f t="shared" si="243"/>
        <v>1.17</v>
      </c>
      <c r="P406" s="93">
        <f t="shared" si="258"/>
        <v>1.17</v>
      </c>
      <c r="Q406" s="53">
        <f t="shared" si="259"/>
        <v>0</v>
      </c>
      <c r="R406" s="53">
        <f t="shared" si="260"/>
        <v>0</v>
      </c>
      <c r="S406" s="53">
        <f t="shared" si="261"/>
        <v>0</v>
      </c>
      <c r="T406" s="54">
        <f t="shared" si="262"/>
        <v>219.95999999999998</v>
      </c>
      <c r="U406" s="54">
        <f t="shared" si="263"/>
        <v>0</v>
      </c>
      <c r="V406" s="54">
        <f t="shared" si="264"/>
        <v>0</v>
      </c>
      <c r="W406" s="54">
        <f t="shared" si="265"/>
        <v>0</v>
      </c>
      <c r="X406" s="54">
        <f t="shared" si="266"/>
        <v>0</v>
      </c>
      <c r="Y406" s="54">
        <f t="shared" si="267"/>
        <v>0</v>
      </c>
      <c r="Z406" s="54">
        <f t="shared" si="268"/>
        <v>0</v>
      </c>
      <c r="AA406" s="70">
        <f t="shared" si="269"/>
        <v>0</v>
      </c>
      <c r="AB406" s="74"/>
    </row>
    <row r="407" spans="1:30">
      <c r="A407" s="44"/>
      <c r="B407" s="72"/>
      <c r="C407" s="46">
        <v>4</v>
      </c>
      <c r="D407" s="46"/>
      <c r="E407" s="47">
        <v>4</v>
      </c>
      <c r="F407" s="48"/>
      <c r="G407" s="49">
        <v>3</v>
      </c>
      <c r="H407" s="49">
        <f t="shared" si="270"/>
        <v>12</v>
      </c>
      <c r="I407" s="49"/>
      <c r="J407" s="49">
        <v>12</v>
      </c>
      <c r="K407" s="94">
        <v>4.92</v>
      </c>
      <c r="L407" s="50"/>
      <c r="M407" s="50"/>
      <c r="N407" s="48" t="s">
        <v>72</v>
      </c>
      <c r="O407" s="51">
        <f t="shared" si="243"/>
        <v>4.92</v>
      </c>
      <c r="P407" s="93">
        <f t="shared" si="258"/>
        <v>4.92</v>
      </c>
      <c r="Q407" s="53">
        <f t="shared" si="259"/>
        <v>0</v>
      </c>
      <c r="R407" s="53">
        <f t="shared" si="260"/>
        <v>0</v>
      </c>
      <c r="S407" s="53">
        <f t="shared" si="261"/>
        <v>0</v>
      </c>
      <c r="T407" s="54">
        <f t="shared" si="262"/>
        <v>0</v>
      </c>
      <c r="U407" s="54">
        <f t="shared" si="263"/>
        <v>0</v>
      </c>
      <c r="V407" s="54">
        <f t="shared" si="264"/>
        <v>0</v>
      </c>
      <c r="W407" s="54">
        <f t="shared" si="265"/>
        <v>59.04</v>
      </c>
      <c r="X407" s="54">
        <f t="shared" si="266"/>
        <v>0</v>
      </c>
      <c r="Y407" s="54">
        <f t="shared" si="267"/>
        <v>0</v>
      </c>
      <c r="Z407" s="54">
        <f t="shared" si="268"/>
        <v>0</v>
      </c>
      <c r="AA407" s="70">
        <f t="shared" si="269"/>
        <v>0</v>
      </c>
      <c r="AB407" s="74"/>
    </row>
    <row r="408" spans="1:30">
      <c r="A408" s="44"/>
      <c r="B408" s="55"/>
      <c r="C408" s="46">
        <v>5</v>
      </c>
      <c r="D408" s="46"/>
      <c r="E408" s="47">
        <v>4</v>
      </c>
      <c r="F408" s="48"/>
      <c r="G408" s="49">
        <v>3</v>
      </c>
      <c r="H408" s="49">
        <f t="shared" si="270"/>
        <v>12</v>
      </c>
      <c r="I408" s="49"/>
      <c r="J408" s="49">
        <v>12</v>
      </c>
      <c r="K408" s="94">
        <v>3.11</v>
      </c>
      <c r="L408" s="50"/>
      <c r="M408" s="50"/>
      <c r="N408" s="48" t="s">
        <v>72</v>
      </c>
      <c r="O408" s="51">
        <f t="shared" si="243"/>
        <v>3.11</v>
      </c>
      <c r="P408" s="93">
        <f t="shared" si="258"/>
        <v>3.11</v>
      </c>
      <c r="Q408" s="53">
        <f t="shared" si="259"/>
        <v>0</v>
      </c>
      <c r="R408" s="53">
        <f t="shared" si="260"/>
        <v>0</v>
      </c>
      <c r="S408" s="53">
        <f t="shared" si="261"/>
        <v>0</v>
      </c>
      <c r="T408" s="54">
        <f t="shared" si="262"/>
        <v>0</v>
      </c>
      <c r="U408" s="54">
        <f t="shared" si="263"/>
        <v>0</v>
      </c>
      <c r="V408" s="54">
        <f t="shared" si="264"/>
        <v>0</v>
      </c>
      <c r="W408" s="54">
        <f t="shared" si="265"/>
        <v>37.32</v>
      </c>
      <c r="X408" s="54">
        <f t="shared" si="266"/>
        <v>0</v>
      </c>
      <c r="Y408" s="54">
        <f t="shared" si="267"/>
        <v>0</v>
      </c>
      <c r="Z408" s="54">
        <f t="shared" si="268"/>
        <v>0</v>
      </c>
      <c r="AA408" s="70">
        <f t="shared" si="269"/>
        <v>0</v>
      </c>
      <c r="AB408" s="74"/>
      <c r="AD408" s="95"/>
    </row>
    <row r="409" spans="1:30">
      <c r="A409" s="44"/>
      <c r="B409" s="55"/>
      <c r="C409" s="46">
        <v>6</v>
      </c>
      <c r="D409" s="46"/>
      <c r="E409" s="47">
        <v>4</v>
      </c>
      <c r="F409" s="48"/>
      <c r="G409" s="49">
        <v>3</v>
      </c>
      <c r="H409" s="49">
        <f t="shared" si="270"/>
        <v>12</v>
      </c>
      <c r="I409" s="49"/>
      <c r="J409" s="49">
        <v>8</v>
      </c>
      <c r="K409" s="94">
        <v>5.03</v>
      </c>
      <c r="L409" s="50"/>
      <c r="M409" s="50"/>
      <c r="N409" s="48" t="s">
        <v>72</v>
      </c>
      <c r="O409" s="51">
        <f t="shared" si="243"/>
        <v>5.03</v>
      </c>
      <c r="P409" s="93">
        <f t="shared" si="258"/>
        <v>5.03</v>
      </c>
      <c r="Q409" s="53">
        <f t="shared" si="259"/>
        <v>0</v>
      </c>
      <c r="R409" s="53">
        <f t="shared" si="260"/>
        <v>0</v>
      </c>
      <c r="S409" s="53">
        <f t="shared" si="261"/>
        <v>0</v>
      </c>
      <c r="T409" s="54">
        <f t="shared" si="262"/>
        <v>0</v>
      </c>
      <c r="U409" s="54">
        <f t="shared" si="263"/>
        <v>60.36</v>
      </c>
      <c r="V409" s="54">
        <f t="shared" si="264"/>
        <v>0</v>
      </c>
      <c r="W409" s="54">
        <f t="shared" si="265"/>
        <v>0</v>
      </c>
      <c r="X409" s="54">
        <f t="shared" si="266"/>
        <v>0</v>
      </c>
      <c r="Y409" s="54">
        <f t="shared" si="267"/>
        <v>0</v>
      </c>
      <c r="Z409" s="54">
        <f t="shared" si="268"/>
        <v>0</v>
      </c>
      <c r="AA409" s="70">
        <f t="shared" si="269"/>
        <v>0</v>
      </c>
      <c r="AB409" s="74"/>
    </row>
    <row r="410" spans="1:30">
      <c r="A410" s="44"/>
      <c r="B410" s="55"/>
      <c r="C410" s="46">
        <v>7</v>
      </c>
      <c r="D410" s="46"/>
      <c r="E410" s="47">
        <v>4</v>
      </c>
      <c r="F410" s="48"/>
      <c r="G410" s="49">
        <v>47</v>
      </c>
      <c r="H410" s="49">
        <f t="shared" si="270"/>
        <v>188</v>
      </c>
      <c r="I410" s="49"/>
      <c r="J410" s="49">
        <v>6</v>
      </c>
      <c r="K410" s="94">
        <v>0.5</v>
      </c>
      <c r="L410" s="50"/>
      <c r="M410" s="50"/>
      <c r="N410" s="48" t="s">
        <v>72</v>
      </c>
      <c r="O410" s="51">
        <f t="shared" si="243"/>
        <v>0.5</v>
      </c>
      <c r="P410" s="93">
        <f t="shared" si="258"/>
        <v>0.5</v>
      </c>
      <c r="Q410" s="53">
        <f t="shared" si="259"/>
        <v>0</v>
      </c>
      <c r="R410" s="53">
        <f t="shared" si="260"/>
        <v>0</v>
      </c>
      <c r="S410" s="53">
        <f t="shared" si="261"/>
        <v>0</v>
      </c>
      <c r="T410" s="54">
        <f t="shared" si="262"/>
        <v>94</v>
      </c>
      <c r="U410" s="54">
        <f t="shared" si="263"/>
        <v>0</v>
      </c>
      <c r="V410" s="54">
        <f t="shared" si="264"/>
        <v>0</v>
      </c>
      <c r="W410" s="54">
        <f t="shared" si="265"/>
        <v>0</v>
      </c>
      <c r="X410" s="54">
        <f t="shared" si="266"/>
        <v>0</v>
      </c>
      <c r="Y410" s="54">
        <f t="shared" si="267"/>
        <v>0</v>
      </c>
      <c r="Z410" s="54">
        <f t="shared" si="268"/>
        <v>0</v>
      </c>
      <c r="AA410" s="70">
        <f t="shared" si="269"/>
        <v>0</v>
      </c>
      <c r="AB410" s="74"/>
    </row>
    <row r="411" spans="1:30" ht="15.75">
      <c r="A411" s="140" t="s">
        <v>107</v>
      </c>
      <c r="B411" s="141" t="s">
        <v>97</v>
      </c>
      <c r="C411" s="141"/>
      <c r="D411" s="142"/>
      <c r="E411" s="47"/>
      <c r="F411" s="48"/>
      <c r="G411" s="49"/>
      <c r="H411" s="49"/>
      <c r="I411" s="49"/>
      <c r="J411" s="49"/>
      <c r="K411" s="94"/>
      <c r="L411" s="50"/>
      <c r="M411" s="50"/>
      <c r="N411" s="48"/>
      <c r="O411" s="51">
        <f t="shared" si="243"/>
        <v>0</v>
      </c>
      <c r="P411" s="93">
        <f t="shared" si="258"/>
        <v>0</v>
      </c>
      <c r="Q411" s="53">
        <f t="shared" si="259"/>
        <v>0</v>
      </c>
      <c r="R411" s="53">
        <f t="shared" si="260"/>
        <v>0</v>
      </c>
      <c r="S411" s="53">
        <f t="shared" si="261"/>
        <v>0</v>
      </c>
      <c r="T411" s="54">
        <f t="shared" si="262"/>
        <v>0</v>
      </c>
      <c r="U411" s="54">
        <f t="shared" si="263"/>
        <v>0</v>
      </c>
      <c r="V411" s="54">
        <f t="shared" si="264"/>
        <v>0</v>
      </c>
      <c r="W411" s="54">
        <f t="shared" si="265"/>
        <v>0</v>
      </c>
      <c r="X411" s="54">
        <f t="shared" si="266"/>
        <v>0</v>
      </c>
      <c r="Y411" s="54">
        <f t="shared" si="267"/>
        <v>0</v>
      </c>
      <c r="Z411" s="54">
        <f t="shared" si="268"/>
        <v>0</v>
      </c>
      <c r="AA411" s="54">
        <f t="shared" si="269"/>
        <v>0</v>
      </c>
    </row>
    <row r="412" spans="1:30">
      <c r="A412" s="44"/>
      <c r="B412" s="72"/>
      <c r="C412" s="46">
        <v>8</v>
      </c>
      <c r="D412" s="46"/>
      <c r="E412" s="47">
        <v>4</v>
      </c>
      <c r="F412" s="48"/>
      <c r="G412" s="49">
        <v>3</v>
      </c>
      <c r="H412" s="49">
        <f t="shared" ref="H412:H417" si="271">PRODUCT(E412,G412)</f>
        <v>12</v>
      </c>
      <c r="I412" s="49"/>
      <c r="J412" s="49">
        <v>12</v>
      </c>
      <c r="K412" s="94">
        <v>2.52</v>
      </c>
      <c r="L412" s="50"/>
      <c r="M412" s="50"/>
      <c r="N412" s="48" t="s">
        <v>72</v>
      </c>
      <c r="O412" s="51">
        <f t="shared" si="243"/>
        <v>2.52</v>
      </c>
      <c r="P412" s="93">
        <f t="shared" si="258"/>
        <v>2.52</v>
      </c>
      <c r="Q412" s="53">
        <f t="shared" si="259"/>
        <v>0</v>
      </c>
      <c r="R412" s="53">
        <f t="shared" si="260"/>
        <v>0</v>
      </c>
      <c r="S412" s="53">
        <f t="shared" si="261"/>
        <v>0</v>
      </c>
      <c r="T412" s="54">
        <f t="shared" si="262"/>
        <v>0</v>
      </c>
      <c r="U412" s="54">
        <f t="shared" si="263"/>
        <v>0</v>
      </c>
      <c r="V412" s="54">
        <f t="shared" si="264"/>
        <v>0</v>
      </c>
      <c r="W412" s="54">
        <f t="shared" si="265"/>
        <v>30.240000000000002</v>
      </c>
      <c r="X412" s="54">
        <f t="shared" si="266"/>
        <v>0</v>
      </c>
      <c r="Y412" s="54">
        <f t="shared" si="267"/>
        <v>0</v>
      </c>
      <c r="Z412" s="54">
        <f t="shared" si="268"/>
        <v>0</v>
      </c>
      <c r="AA412" s="70">
        <f t="shared" si="269"/>
        <v>0</v>
      </c>
      <c r="AB412" s="74"/>
    </row>
    <row r="413" spans="1:30">
      <c r="A413" s="44"/>
      <c r="B413" s="55"/>
      <c r="C413" s="46">
        <v>9</v>
      </c>
      <c r="D413" s="46"/>
      <c r="E413" s="47">
        <v>4</v>
      </c>
      <c r="F413" s="48"/>
      <c r="G413" s="49">
        <v>3</v>
      </c>
      <c r="H413" s="49">
        <f t="shared" si="271"/>
        <v>12</v>
      </c>
      <c r="I413" s="49"/>
      <c r="J413" s="49">
        <v>12</v>
      </c>
      <c r="K413" s="94">
        <v>3.33</v>
      </c>
      <c r="L413" s="50"/>
      <c r="M413" s="50"/>
      <c r="N413" s="48" t="s">
        <v>72</v>
      </c>
      <c r="O413" s="51">
        <f t="shared" si="243"/>
        <v>3.33</v>
      </c>
      <c r="P413" s="93">
        <f t="shared" si="258"/>
        <v>3.33</v>
      </c>
      <c r="Q413" s="53">
        <f t="shared" si="259"/>
        <v>0</v>
      </c>
      <c r="R413" s="53">
        <f t="shared" si="260"/>
        <v>0</v>
      </c>
      <c r="S413" s="53">
        <f t="shared" si="261"/>
        <v>0</v>
      </c>
      <c r="T413" s="54">
        <f t="shared" si="262"/>
        <v>0</v>
      </c>
      <c r="U413" s="54">
        <f t="shared" si="263"/>
        <v>0</v>
      </c>
      <c r="V413" s="54">
        <f t="shared" si="264"/>
        <v>0</v>
      </c>
      <c r="W413" s="54">
        <f t="shared" si="265"/>
        <v>39.96</v>
      </c>
      <c r="X413" s="54">
        <f t="shared" si="266"/>
        <v>0</v>
      </c>
      <c r="Y413" s="54">
        <f t="shared" si="267"/>
        <v>0</v>
      </c>
      <c r="Z413" s="54">
        <f t="shared" si="268"/>
        <v>0</v>
      </c>
      <c r="AA413" s="70">
        <f t="shared" si="269"/>
        <v>0</v>
      </c>
      <c r="AB413" s="74"/>
    </row>
    <row r="414" spans="1:30">
      <c r="A414" s="44"/>
      <c r="B414" s="55"/>
      <c r="C414" s="46">
        <v>10</v>
      </c>
      <c r="D414" s="46"/>
      <c r="E414" s="47">
        <v>4</v>
      </c>
      <c r="F414" s="48"/>
      <c r="G414" s="49">
        <v>3</v>
      </c>
      <c r="H414" s="49">
        <f t="shared" si="271"/>
        <v>12</v>
      </c>
      <c r="I414" s="49"/>
      <c r="J414" s="49">
        <v>12</v>
      </c>
      <c r="K414" s="94">
        <v>2.5499999999999998</v>
      </c>
      <c r="L414" s="50"/>
      <c r="M414" s="50"/>
      <c r="N414" s="48" t="s">
        <v>72</v>
      </c>
      <c r="O414" s="51">
        <f t="shared" si="243"/>
        <v>2.5499999999999998</v>
      </c>
      <c r="P414" s="93">
        <f t="shared" si="258"/>
        <v>2.5499999999999998</v>
      </c>
      <c r="Q414" s="53">
        <f t="shared" si="259"/>
        <v>0</v>
      </c>
      <c r="R414" s="53">
        <f t="shared" si="260"/>
        <v>0</v>
      </c>
      <c r="S414" s="53">
        <f t="shared" si="261"/>
        <v>0</v>
      </c>
      <c r="T414" s="54">
        <f t="shared" si="262"/>
        <v>0</v>
      </c>
      <c r="U414" s="54">
        <f t="shared" si="263"/>
        <v>0</v>
      </c>
      <c r="V414" s="54">
        <f t="shared" si="264"/>
        <v>0</v>
      </c>
      <c r="W414" s="54">
        <f t="shared" si="265"/>
        <v>30.599999999999998</v>
      </c>
      <c r="X414" s="54">
        <f t="shared" si="266"/>
        <v>0</v>
      </c>
      <c r="Y414" s="54">
        <f t="shared" si="267"/>
        <v>0</v>
      </c>
      <c r="Z414" s="54">
        <f t="shared" si="268"/>
        <v>0</v>
      </c>
      <c r="AA414" s="70">
        <f t="shared" si="269"/>
        <v>0</v>
      </c>
      <c r="AB414" s="74"/>
    </row>
    <row r="415" spans="1:30">
      <c r="A415" s="44"/>
      <c r="B415" s="55"/>
      <c r="C415" s="46">
        <v>11</v>
      </c>
      <c r="D415" s="46"/>
      <c r="E415" s="47">
        <v>4</v>
      </c>
      <c r="F415" s="48"/>
      <c r="G415" s="49">
        <v>3</v>
      </c>
      <c r="H415" s="49">
        <f t="shared" si="271"/>
        <v>12</v>
      </c>
      <c r="I415" s="49"/>
      <c r="J415" s="49">
        <v>8</v>
      </c>
      <c r="K415" s="94">
        <v>2.85</v>
      </c>
      <c r="L415" s="50"/>
      <c r="M415" s="50"/>
      <c r="N415" s="48" t="s">
        <v>72</v>
      </c>
      <c r="O415" s="51">
        <f t="shared" si="243"/>
        <v>2.85</v>
      </c>
      <c r="P415" s="93">
        <f t="shared" si="258"/>
        <v>2.85</v>
      </c>
      <c r="Q415" s="53">
        <f t="shared" si="259"/>
        <v>0</v>
      </c>
      <c r="R415" s="53">
        <f t="shared" si="260"/>
        <v>0</v>
      </c>
      <c r="S415" s="53">
        <f t="shared" si="261"/>
        <v>0</v>
      </c>
      <c r="T415" s="54">
        <f t="shared" si="262"/>
        <v>0</v>
      </c>
      <c r="U415" s="54">
        <f t="shared" si="263"/>
        <v>34.200000000000003</v>
      </c>
      <c r="V415" s="54">
        <f t="shared" si="264"/>
        <v>0</v>
      </c>
      <c r="W415" s="54">
        <f t="shared" si="265"/>
        <v>0</v>
      </c>
      <c r="X415" s="54">
        <f t="shared" si="266"/>
        <v>0</v>
      </c>
      <c r="Y415" s="54">
        <f t="shared" si="267"/>
        <v>0</v>
      </c>
      <c r="Z415" s="54">
        <f t="shared" si="268"/>
        <v>0</v>
      </c>
      <c r="AA415" s="70">
        <f t="shared" si="269"/>
        <v>0</v>
      </c>
      <c r="AB415" s="74"/>
    </row>
    <row r="416" spans="1:30">
      <c r="A416" s="44"/>
      <c r="B416" s="75"/>
      <c r="C416" s="46">
        <v>12</v>
      </c>
      <c r="D416" s="46"/>
      <c r="E416" s="47">
        <v>4</v>
      </c>
      <c r="F416" s="48"/>
      <c r="G416" s="49">
        <v>36</v>
      </c>
      <c r="H416" s="49">
        <f t="shared" si="271"/>
        <v>144</v>
      </c>
      <c r="I416" s="49"/>
      <c r="J416" s="49">
        <v>6</v>
      </c>
      <c r="K416" s="94">
        <v>0.5</v>
      </c>
      <c r="L416" s="50"/>
      <c r="M416" s="50"/>
      <c r="N416" s="48" t="s">
        <v>72</v>
      </c>
      <c r="O416" s="51">
        <f>IF(OR(N416="Sm",N416="PtS",N416="PtR",N416="Pt"),P416,IF(AND(N416="C",K416&gt;0),K416+18*MAX(I416,J416)*0.001-0.06,IF(AND(N416="2C",K416&gt;0),K416+36*MAX(I416,J416)*0.001-0.06,IF(AND(N416="Cd",L416&gt;0,M416&gt;0),2*(L416+M416+10.25*MAX(I416,J416)*0.001-0.12),IF(AND(N416="Ep",M416&gt;0),M416+22*MAX(I416,J416)*0.001-0.06,IF(AND(N416="Et",M416&gt;0),2*(M416+12.25*MAX(I416,J416)*0.001-0.06),P416))))))</f>
        <v>0.5</v>
      </c>
      <c r="P416" s="93">
        <f t="shared" si="258"/>
        <v>0.5</v>
      </c>
      <c r="Q416" s="53">
        <f t="shared" si="259"/>
        <v>0</v>
      </c>
      <c r="R416" s="53">
        <f t="shared" si="260"/>
        <v>0</v>
      </c>
      <c r="S416" s="53">
        <f t="shared" si="261"/>
        <v>0</v>
      </c>
      <c r="T416" s="54">
        <f t="shared" si="262"/>
        <v>72</v>
      </c>
      <c r="U416" s="54">
        <f t="shared" si="263"/>
        <v>0</v>
      </c>
      <c r="V416" s="54">
        <f t="shared" si="264"/>
        <v>0</v>
      </c>
      <c r="W416" s="54">
        <f t="shared" si="265"/>
        <v>0</v>
      </c>
      <c r="X416" s="54">
        <f t="shared" si="266"/>
        <v>0</v>
      </c>
      <c r="Y416" s="54">
        <f t="shared" si="267"/>
        <v>0</v>
      </c>
      <c r="Z416" s="54">
        <f t="shared" si="268"/>
        <v>0</v>
      </c>
      <c r="AA416" s="70">
        <f t="shared" si="269"/>
        <v>0</v>
      </c>
      <c r="AB416" s="74"/>
    </row>
    <row r="417" spans="1:28">
      <c r="A417" s="56"/>
      <c r="B417" s="46"/>
      <c r="C417" s="46">
        <v>13</v>
      </c>
      <c r="D417" s="46"/>
      <c r="E417" s="47">
        <v>4</v>
      </c>
      <c r="F417" s="48"/>
      <c r="G417" s="49">
        <v>36</v>
      </c>
      <c r="H417" s="49">
        <f t="shared" si="271"/>
        <v>144</v>
      </c>
      <c r="I417" s="49"/>
      <c r="J417" s="49">
        <v>6</v>
      </c>
      <c r="K417" s="94">
        <v>1.17</v>
      </c>
      <c r="L417" s="50"/>
      <c r="M417" s="50"/>
      <c r="N417" s="48" t="s">
        <v>72</v>
      </c>
      <c r="O417" s="51">
        <f t="shared" ref="O417:O422" si="272">IF(OR(N417="Sm",N417="PtS",N417="PtR",N417="Pt"),P417,IF(AND(N417="C",K417&gt;0),K417+18*MAX(I417,J417)*0.001-0.06,IF(AND(N417="2C",K417&gt;0),K417+36*MAX(I417,J417)*0.001-0.06,IF(AND(N417="Cd",L417&gt;0,M417&gt;0),2*(L417+M417+10.25*MAX(I417,J417)*0.001-0.12),IF(AND(N417="Ep",M417&gt;0),M417+22*MAX(I417,J417)*0.001-0.06,IF(AND(N417="Et",M417&gt;0),2*(M417+12.25*MAX(I417,J417)*0.001-0.06),P417))))))</f>
        <v>1.17</v>
      </c>
      <c r="P417" s="93">
        <f t="shared" ref="P417:P423" si="273">IF(AND(N417="Sm",K417&gt;0),K417+2*(17*MAX(I417,J417)*0.001)-0.06,IF(AND(N417="PtS",M417&gt;0),M417+35*MAX(I417,J417)*0.001+60*MAX(I417,J417)*0.001-0.05,IF(AND(N417="PtR",M417&gt;0),M417+60*MAX(I417,J417)*0.001,IF(AND(N417="Pt",M417&gt;0),M417+15*MAX(I417,J417)*0.001,IF(OR(N417="C",N417="2C",N417="Cd",N417="Ep",N417="Et",N417="Sm",N417="PtS",N417="PtR",N417="Pt"),0,K417)))))</f>
        <v>1.17</v>
      </c>
      <c r="Q417" s="53">
        <f t="shared" ref="Q417:Q423" si="274">IF(I417=6,H417*O417,0)</f>
        <v>0</v>
      </c>
      <c r="R417" s="53">
        <f t="shared" ref="R417:R423" si="275">IF(I417=8,H417*O417,0)</f>
        <v>0</v>
      </c>
      <c r="S417" s="53">
        <f t="shared" ref="S417:S423" si="276">IF(I417=10,H417*O417,0)</f>
        <v>0</v>
      </c>
      <c r="T417" s="54">
        <f t="shared" ref="T417:T423" si="277">IF(J417 =6,H417*O417,0)</f>
        <v>168.48</v>
      </c>
      <c r="U417" s="54">
        <f t="shared" ref="U417:U423" si="278">IF(J417 =8,H417*O417,0)</f>
        <v>0</v>
      </c>
      <c r="V417" s="54">
        <f t="shared" ref="V417:V423" si="279">IF(J417 =10,H417*O417,0)</f>
        <v>0</v>
      </c>
      <c r="W417" s="54">
        <f t="shared" ref="W417:W423" si="280">IF(J417 =12,H417*O417,0)</f>
        <v>0</v>
      </c>
      <c r="X417" s="54">
        <f t="shared" ref="X417:X423" si="281">IF(J417 =14,H417*O417,0)</f>
        <v>0</v>
      </c>
      <c r="Y417" s="54">
        <f t="shared" ref="Y417:Y423" si="282">IF(J417 =16,H417*O417,0)</f>
        <v>0</v>
      </c>
      <c r="Z417" s="54">
        <f t="shared" ref="Z417:Z423" si="283">IF(J417 =20,H417*O417,0)</f>
        <v>0</v>
      </c>
      <c r="AA417" s="70">
        <f t="shared" ref="AA417:AA423" si="284">IF(J417 =25,H417*O417,0)</f>
        <v>0</v>
      </c>
      <c r="AB417" s="74"/>
    </row>
    <row r="418" spans="1:28" ht="15.75">
      <c r="A418" s="140" t="s">
        <v>108</v>
      </c>
      <c r="B418" s="141" t="s">
        <v>97</v>
      </c>
      <c r="C418" s="141"/>
      <c r="D418" s="142"/>
      <c r="E418" s="47"/>
      <c r="F418" s="48"/>
      <c r="G418" s="49"/>
      <c r="H418" s="49"/>
      <c r="I418" s="49"/>
      <c r="J418" s="49"/>
      <c r="K418" s="94"/>
      <c r="L418" s="50"/>
      <c r="M418" s="50"/>
      <c r="N418" s="48"/>
      <c r="O418" s="51">
        <f t="shared" si="272"/>
        <v>0</v>
      </c>
      <c r="P418" s="93">
        <f t="shared" si="273"/>
        <v>0</v>
      </c>
      <c r="Q418" s="53">
        <f t="shared" si="274"/>
        <v>0</v>
      </c>
      <c r="R418" s="53">
        <f t="shared" si="275"/>
        <v>0</v>
      </c>
      <c r="S418" s="53">
        <f t="shared" si="276"/>
        <v>0</v>
      </c>
      <c r="T418" s="54">
        <f t="shared" si="277"/>
        <v>0</v>
      </c>
      <c r="U418" s="54">
        <f t="shared" si="278"/>
        <v>0</v>
      </c>
      <c r="V418" s="54">
        <f t="shared" si="279"/>
        <v>0</v>
      </c>
      <c r="W418" s="54">
        <f t="shared" si="280"/>
        <v>0</v>
      </c>
      <c r="X418" s="54">
        <f t="shared" si="281"/>
        <v>0</v>
      </c>
      <c r="Y418" s="54">
        <f t="shared" si="282"/>
        <v>0</v>
      </c>
      <c r="Z418" s="54">
        <f t="shared" si="283"/>
        <v>0</v>
      </c>
      <c r="AA418" s="54">
        <f t="shared" si="284"/>
        <v>0</v>
      </c>
    </row>
    <row r="419" spans="1:28">
      <c r="A419" s="44"/>
      <c r="B419" s="72"/>
      <c r="C419" s="46">
        <v>1</v>
      </c>
      <c r="D419" s="46"/>
      <c r="E419" s="47">
        <v>4</v>
      </c>
      <c r="F419" s="48"/>
      <c r="G419" s="49">
        <v>3</v>
      </c>
      <c r="H419" s="49">
        <f t="shared" ref="H419:H424" si="285">PRODUCT(E419,G419)</f>
        <v>12</v>
      </c>
      <c r="I419" s="49"/>
      <c r="J419" s="49">
        <v>14</v>
      </c>
      <c r="K419" s="94">
        <v>6.77</v>
      </c>
      <c r="L419" s="50"/>
      <c r="M419" s="50"/>
      <c r="N419" s="48" t="s">
        <v>72</v>
      </c>
      <c r="O419" s="51">
        <f t="shared" si="272"/>
        <v>6.77</v>
      </c>
      <c r="P419" s="93">
        <f t="shared" si="273"/>
        <v>6.77</v>
      </c>
      <c r="Q419" s="53">
        <f t="shared" si="274"/>
        <v>0</v>
      </c>
      <c r="R419" s="53">
        <f t="shared" si="275"/>
        <v>0</v>
      </c>
      <c r="S419" s="53">
        <f t="shared" si="276"/>
        <v>0</v>
      </c>
      <c r="T419" s="54">
        <f t="shared" si="277"/>
        <v>0</v>
      </c>
      <c r="U419" s="54">
        <f t="shared" si="278"/>
        <v>0</v>
      </c>
      <c r="V419" s="54">
        <f t="shared" si="279"/>
        <v>0</v>
      </c>
      <c r="W419" s="54">
        <f t="shared" si="280"/>
        <v>0</v>
      </c>
      <c r="X419" s="54">
        <f t="shared" si="281"/>
        <v>81.239999999999995</v>
      </c>
      <c r="Y419" s="54">
        <f t="shared" si="282"/>
        <v>0</v>
      </c>
      <c r="Z419" s="54">
        <f t="shared" si="283"/>
        <v>0</v>
      </c>
      <c r="AA419" s="70">
        <f t="shared" si="284"/>
        <v>0</v>
      </c>
      <c r="AB419" s="74"/>
    </row>
    <row r="420" spans="1:28">
      <c r="A420" s="44"/>
      <c r="B420" s="55"/>
      <c r="C420" s="46">
        <v>2</v>
      </c>
      <c r="D420" s="46"/>
      <c r="E420" s="47">
        <v>4</v>
      </c>
      <c r="F420" s="48"/>
      <c r="G420" s="49">
        <v>9</v>
      </c>
      <c r="H420" s="49">
        <f t="shared" si="285"/>
        <v>36</v>
      </c>
      <c r="I420" s="49"/>
      <c r="J420" s="49">
        <v>20</v>
      </c>
      <c r="K420" s="94">
        <v>7</v>
      </c>
      <c r="L420" s="50"/>
      <c r="M420" s="50"/>
      <c r="N420" s="48" t="s">
        <v>72</v>
      </c>
      <c r="O420" s="51">
        <f t="shared" si="272"/>
        <v>7</v>
      </c>
      <c r="P420" s="93">
        <f t="shared" si="273"/>
        <v>7</v>
      </c>
      <c r="Q420" s="53">
        <f t="shared" si="274"/>
        <v>0</v>
      </c>
      <c r="R420" s="53">
        <f t="shared" si="275"/>
        <v>0</v>
      </c>
      <c r="S420" s="53">
        <f t="shared" si="276"/>
        <v>0</v>
      </c>
      <c r="T420" s="54">
        <f t="shared" si="277"/>
        <v>0</v>
      </c>
      <c r="U420" s="54">
        <f t="shared" si="278"/>
        <v>0</v>
      </c>
      <c r="V420" s="54">
        <f t="shared" si="279"/>
        <v>0</v>
      </c>
      <c r="W420" s="54">
        <f t="shared" si="280"/>
        <v>0</v>
      </c>
      <c r="X420" s="54">
        <f t="shared" si="281"/>
        <v>0</v>
      </c>
      <c r="Y420" s="54">
        <f t="shared" si="282"/>
        <v>0</v>
      </c>
      <c r="Z420" s="54">
        <f t="shared" si="283"/>
        <v>252</v>
      </c>
      <c r="AA420" s="70">
        <f t="shared" si="284"/>
        <v>0</v>
      </c>
      <c r="AB420" s="74"/>
    </row>
    <row r="421" spans="1:28">
      <c r="A421" s="44"/>
      <c r="B421" s="55"/>
      <c r="C421" s="46">
        <v>3</v>
      </c>
      <c r="D421" s="46"/>
      <c r="E421" s="47">
        <v>4</v>
      </c>
      <c r="F421" s="48"/>
      <c r="G421" s="49">
        <v>38</v>
      </c>
      <c r="H421" s="49">
        <f t="shared" si="285"/>
        <v>152</v>
      </c>
      <c r="I421" s="49"/>
      <c r="J421" s="49">
        <v>6</v>
      </c>
      <c r="K421" s="94">
        <v>0.68</v>
      </c>
      <c r="L421" s="50"/>
      <c r="M421" s="50"/>
      <c r="N421" s="48" t="s">
        <v>72</v>
      </c>
      <c r="O421" s="51">
        <f t="shared" si="272"/>
        <v>0.68</v>
      </c>
      <c r="P421" s="93">
        <f t="shared" si="273"/>
        <v>0.68</v>
      </c>
      <c r="Q421" s="53">
        <f t="shared" si="274"/>
        <v>0</v>
      </c>
      <c r="R421" s="53">
        <f t="shared" si="275"/>
        <v>0</v>
      </c>
      <c r="S421" s="53">
        <f t="shared" si="276"/>
        <v>0</v>
      </c>
      <c r="T421" s="54">
        <f t="shared" si="277"/>
        <v>103.36000000000001</v>
      </c>
      <c r="U421" s="54">
        <f t="shared" si="278"/>
        <v>0</v>
      </c>
      <c r="V421" s="54">
        <f t="shared" si="279"/>
        <v>0</v>
      </c>
      <c r="W421" s="54">
        <f t="shared" si="280"/>
        <v>0</v>
      </c>
      <c r="X421" s="54">
        <f t="shared" si="281"/>
        <v>0</v>
      </c>
      <c r="Y421" s="54">
        <f t="shared" si="282"/>
        <v>0</v>
      </c>
      <c r="Z421" s="54">
        <f t="shared" si="283"/>
        <v>0</v>
      </c>
      <c r="AA421" s="70">
        <f t="shared" si="284"/>
        <v>0</v>
      </c>
      <c r="AB421" s="74"/>
    </row>
    <row r="422" spans="1:28">
      <c r="A422" s="44"/>
      <c r="B422" s="55"/>
      <c r="C422" s="46">
        <v>4</v>
      </c>
      <c r="D422" s="46"/>
      <c r="E422" s="47">
        <v>4</v>
      </c>
      <c r="F422" s="48"/>
      <c r="G422" s="49">
        <v>38</v>
      </c>
      <c r="H422" s="49">
        <f t="shared" si="285"/>
        <v>152</v>
      </c>
      <c r="I422" s="49"/>
      <c r="J422" s="49">
        <v>6</v>
      </c>
      <c r="K422" s="94">
        <v>1.5</v>
      </c>
      <c r="L422" s="50"/>
      <c r="M422" s="50"/>
      <c r="N422" s="48" t="s">
        <v>72</v>
      </c>
      <c r="O422" s="51">
        <f t="shared" si="272"/>
        <v>1.5</v>
      </c>
      <c r="P422" s="93">
        <f t="shared" si="273"/>
        <v>1.5</v>
      </c>
      <c r="Q422" s="53">
        <f t="shared" si="274"/>
        <v>0</v>
      </c>
      <c r="R422" s="53">
        <f t="shared" si="275"/>
        <v>0</v>
      </c>
      <c r="S422" s="53">
        <f t="shared" si="276"/>
        <v>0</v>
      </c>
      <c r="T422" s="54">
        <f t="shared" si="277"/>
        <v>228</v>
      </c>
      <c r="U422" s="54">
        <f t="shared" si="278"/>
        <v>0</v>
      </c>
      <c r="V422" s="54">
        <f t="shared" si="279"/>
        <v>0</v>
      </c>
      <c r="W422" s="54">
        <f t="shared" si="280"/>
        <v>0</v>
      </c>
      <c r="X422" s="54">
        <f t="shared" si="281"/>
        <v>0</v>
      </c>
      <c r="Y422" s="54">
        <f t="shared" si="282"/>
        <v>0</v>
      </c>
      <c r="Z422" s="54">
        <f t="shared" si="283"/>
        <v>0</v>
      </c>
      <c r="AA422" s="70">
        <f t="shared" si="284"/>
        <v>0</v>
      </c>
      <c r="AB422" s="74"/>
    </row>
    <row r="423" spans="1:28">
      <c r="A423" s="44"/>
      <c r="B423" s="55"/>
      <c r="C423" s="46">
        <v>5</v>
      </c>
      <c r="D423" s="46"/>
      <c r="E423" s="47">
        <v>4</v>
      </c>
      <c r="F423" s="48"/>
      <c r="G423" s="49">
        <v>2</v>
      </c>
      <c r="H423" s="49">
        <f t="shared" si="285"/>
        <v>8</v>
      </c>
      <c r="I423" s="49"/>
      <c r="J423" s="49">
        <v>8</v>
      </c>
      <c r="K423" s="94">
        <v>5.98</v>
      </c>
      <c r="L423" s="50"/>
      <c r="M423" s="50"/>
      <c r="N423" s="48" t="s">
        <v>72</v>
      </c>
      <c r="O423" s="51">
        <f>IF(OR(N423="Sm",N423="PtS",N423="PtR",N423="Pt"),P423,IF(AND(N423="C",K423&gt;0),K423+18*MAX(I423,J423)*0.001-0.06,IF(AND(N423="2C",K423&gt;0),K423+36*MAX(I423,J423)*0.001-0.06,IF(AND(N423="Cd",L423&gt;0,M423&gt;0),2*(L423+M423+10.25*MAX(I423,J423)*0.001-0.12),IF(AND(N423="Ep",M423&gt;0),M423+22*MAX(I423,J423)*0.001-0.06,IF(AND(N423="Et",M423&gt;0),2*(M423+12.25*MAX(I423,J423)*0.001-0.06),P423))))))</f>
        <v>5.98</v>
      </c>
      <c r="P423" s="93">
        <f t="shared" si="273"/>
        <v>5.98</v>
      </c>
      <c r="Q423" s="53">
        <f t="shared" si="274"/>
        <v>0</v>
      </c>
      <c r="R423" s="53">
        <f t="shared" si="275"/>
        <v>0</v>
      </c>
      <c r="S423" s="53">
        <f t="shared" si="276"/>
        <v>0</v>
      </c>
      <c r="T423" s="54">
        <f t="shared" si="277"/>
        <v>0</v>
      </c>
      <c r="U423" s="54">
        <f t="shared" si="278"/>
        <v>47.84</v>
      </c>
      <c r="V423" s="54">
        <f t="shared" si="279"/>
        <v>0</v>
      </c>
      <c r="W423" s="54">
        <f t="shared" si="280"/>
        <v>0</v>
      </c>
      <c r="X423" s="54">
        <f t="shared" si="281"/>
        <v>0</v>
      </c>
      <c r="Y423" s="54">
        <f t="shared" si="282"/>
        <v>0</v>
      </c>
      <c r="Z423" s="54">
        <f t="shared" si="283"/>
        <v>0</v>
      </c>
      <c r="AA423" s="70">
        <f t="shared" si="284"/>
        <v>0</v>
      </c>
      <c r="AB423" s="74"/>
    </row>
    <row r="424" spans="1:28">
      <c r="A424" s="44"/>
      <c r="B424" s="75"/>
      <c r="C424" s="46">
        <v>6</v>
      </c>
      <c r="D424" s="46"/>
      <c r="E424" s="47">
        <v>4</v>
      </c>
      <c r="F424" s="48"/>
      <c r="G424" s="49">
        <v>14</v>
      </c>
      <c r="H424" s="49">
        <f t="shared" si="285"/>
        <v>56</v>
      </c>
      <c r="I424" s="49"/>
      <c r="J424" s="49">
        <v>6</v>
      </c>
      <c r="K424" s="94">
        <v>0.41</v>
      </c>
      <c r="L424" s="50"/>
      <c r="M424" s="50"/>
      <c r="N424" s="48" t="s">
        <v>72</v>
      </c>
      <c r="O424" s="51">
        <f t="shared" ref="O424:O484" si="286">IF(OR(N424="Sm",N424="PtS",N424="PtR",N424="Pt"),P424,IF(AND(N424="C",K424&gt;0),K424+18*MAX(I424,J424)*0.001-0.06,IF(AND(N424="2C",K424&gt;0),K424+36*MAX(I424,J424)*0.001-0.06,IF(AND(N424="Cd",L424&gt;0,M424&gt;0),2*(L424+M424+10.25*MAX(I424,J424)*0.001-0.12),IF(AND(N424="Ep",M424&gt;0),M424+22*MAX(I424,J424)*0.001-0.06,IF(AND(N424="Et",M424&gt;0),2*(M424+12.25*MAX(I424,J424)*0.001-0.06),P424))))))</f>
        <v>0.41</v>
      </c>
      <c r="P424" s="93">
        <f t="shared" ref="P424:P484" si="287">IF(AND(N424="Sm",K424&gt;0),K424+2*(17*MAX(I424,J424)*0.001)-0.06,IF(AND(N424="PtS",M424&gt;0),M424+35*MAX(I424,J424)*0.001+60*MAX(I424,J424)*0.001-0.05,IF(AND(N424="PtR",M424&gt;0),M424+60*MAX(I424,J424)*0.001,IF(AND(N424="Pt",M424&gt;0),M424+15*MAX(I424,J424)*0.001,IF(OR(N424="C",N424="2C",N424="Cd",N424="Ep",N424="Et",N424="Sm",N424="PtS",N424="PtR",N424="Pt"),0,K424)))))</f>
        <v>0.41</v>
      </c>
      <c r="Q424" s="53">
        <f t="shared" ref="Q424:Q484" si="288">IF(I424=6,H424*O424,0)</f>
        <v>0</v>
      </c>
      <c r="R424" s="53">
        <f t="shared" ref="R424:R484" si="289">IF(I424=8,H424*O424,0)</f>
        <v>0</v>
      </c>
      <c r="S424" s="53">
        <f t="shared" ref="S424:S484" si="290">IF(I424=10,H424*O424,0)</f>
        <v>0</v>
      </c>
      <c r="T424" s="54">
        <f t="shared" ref="T424:T484" si="291">IF(J424 =6,H424*O424,0)</f>
        <v>22.959999999999997</v>
      </c>
      <c r="U424" s="54">
        <f t="shared" ref="U424:U484" si="292">IF(J424 =8,H424*O424,0)</f>
        <v>0</v>
      </c>
      <c r="V424" s="54">
        <f t="shared" ref="V424:V484" si="293">IF(J424 =10,H424*O424,0)</f>
        <v>0</v>
      </c>
      <c r="W424" s="54">
        <f t="shared" ref="W424:W484" si="294">IF(J424 =12,H424*O424,0)</f>
        <v>0</v>
      </c>
      <c r="X424" s="54">
        <f t="shared" ref="X424:X484" si="295">IF(J424 =14,H424*O424,0)</f>
        <v>0</v>
      </c>
      <c r="Y424" s="54">
        <f t="shared" ref="Y424:Y484" si="296">IF(J424 =16,H424*O424,0)</f>
        <v>0</v>
      </c>
      <c r="Z424" s="54">
        <f t="shared" ref="Z424:Z484" si="297">IF(J424 =20,H424*O424,0)</f>
        <v>0</v>
      </c>
      <c r="AA424" s="70">
        <f t="shared" ref="AA424:AA484" si="298">IF(J424 =25,H424*O424,0)</f>
        <v>0</v>
      </c>
      <c r="AB424" s="74"/>
    </row>
    <row r="425" spans="1:28" ht="15.75">
      <c r="A425" s="140" t="s">
        <v>109</v>
      </c>
      <c r="B425" s="141" t="s">
        <v>97</v>
      </c>
      <c r="C425" s="141"/>
      <c r="D425" s="142"/>
      <c r="E425" s="47"/>
      <c r="F425" s="48"/>
      <c r="G425" s="49"/>
      <c r="H425" s="49"/>
      <c r="I425" s="49"/>
      <c r="J425" s="49"/>
      <c r="K425" s="94"/>
      <c r="L425" s="50"/>
      <c r="M425" s="50"/>
      <c r="N425" s="48"/>
      <c r="O425" s="51">
        <f t="shared" si="286"/>
        <v>0</v>
      </c>
      <c r="P425" s="93">
        <f t="shared" si="287"/>
        <v>0</v>
      </c>
      <c r="Q425" s="53">
        <f t="shared" si="288"/>
        <v>0</v>
      </c>
      <c r="R425" s="53">
        <f t="shared" si="289"/>
        <v>0</v>
      </c>
      <c r="S425" s="53">
        <f t="shared" si="290"/>
        <v>0</v>
      </c>
      <c r="T425" s="54">
        <f t="shared" si="291"/>
        <v>0</v>
      </c>
      <c r="U425" s="54">
        <f t="shared" si="292"/>
        <v>0</v>
      </c>
      <c r="V425" s="54">
        <f t="shared" si="293"/>
        <v>0</v>
      </c>
      <c r="W425" s="54">
        <f t="shared" si="294"/>
        <v>0</v>
      </c>
      <c r="X425" s="54">
        <f t="shared" si="295"/>
        <v>0</v>
      </c>
      <c r="Y425" s="54">
        <f t="shared" si="296"/>
        <v>0</v>
      </c>
      <c r="Z425" s="54">
        <f t="shared" si="297"/>
        <v>0</v>
      </c>
      <c r="AA425" s="54">
        <f t="shared" si="298"/>
        <v>0</v>
      </c>
    </row>
    <row r="426" spans="1:28">
      <c r="A426" s="44"/>
      <c r="B426" s="72"/>
      <c r="C426" s="46">
        <v>1</v>
      </c>
      <c r="D426" s="46"/>
      <c r="E426" s="47">
        <v>4</v>
      </c>
      <c r="F426" s="48"/>
      <c r="G426" s="49">
        <v>3</v>
      </c>
      <c r="H426" s="49">
        <f t="shared" ref="H426:H431" si="299">PRODUCT(E426,G426)</f>
        <v>12</v>
      </c>
      <c r="I426" s="49"/>
      <c r="J426" s="49">
        <v>14</v>
      </c>
      <c r="K426" s="94">
        <v>7.77</v>
      </c>
      <c r="L426" s="50"/>
      <c r="M426" s="50"/>
      <c r="N426" s="48" t="s">
        <v>72</v>
      </c>
      <c r="O426" s="51">
        <f t="shared" si="286"/>
        <v>7.77</v>
      </c>
      <c r="P426" s="93">
        <f t="shared" si="287"/>
        <v>7.77</v>
      </c>
      <c r="Q426" s="53">
        <f t="shared" si="288"/>
        <v>0</v>
      </c>
      <c r="R426" s="53">
        <f t="shared" si="289"/>
        <v>0</v>
      </c>
      <c r="S426" s="53">
        <f t="shared" si="290"/>
        <v>0</v>
      </c>
      <c r="T426" s="54">
        <f t="shared" si="291"/>
        <v>0</v>
      </c>
      <c r="U426" s="54">
        <f t="shared" si="292"/>
        <v>0</v>
      </c>
      <c r="V426" s="54">
        <f t="shared" si="293"/>
        <v>0</v>
      </c>
      <c r="W426" s="54">
        <f t="shared" si="294"/>
        <v>0</v>
      </c>
      <c r="X426" s="54">
        <f t="shared" si="295"/>
        <v>93.24</v>
      </c>
      <c r="Y426" s="54">
        <f t="shared" si="296"/>
        <v>0</v>
      </c>
      <c r="Z426" s="54">
        <f t="shared" si="297"/>
        <v>0</v>
      </c>
      <c r="AA426" s="70">
        <f t="shared" si="298"/>
        <v>0</v>
      </c>
      <c r="AB426" s="74"/>
    </row>
    <row r="427" spans="1:28">
      <c r="A427" s="44"/>
      <c r="B427" s="55"/>
      <c r="C427" s="46">
        <v>2</v>
      </c>
      <c r="D427" s="46"/>
      <c r="E427" s="47">
        <v>4</v>
      </c>
      <c r="F427" s="48"/>
      <c r="G427" s="49">
        <v>12</v>
      </c>
      <c r="H427" s="49">
        <f t="shared" si="299"/>
        <v>48</v>
      </c>
      <c r="I427" s="49"/>
      <c r="J427" s="49">
        <v>20</v>
      </c>
      <c r="K427" s="94">
        <v>7.74</v>
      </c>
      <c r="L427" s="50"/>
      <c r="M427" s="50"/>
      <c r="N427" s="48" t="s">
        <v>72</v>
      </c>
      <c r="O427" s="51">
        <f t="shared" si="286"/>
        <v>7.74</v>
      </c>
      <c r="P427" s="93">
        <f t="shared" si="287"/>
        <v>7.74</v>
      </c>
      <c r="Q427" s="53">
        <f t="shared" si="288"/>
        <v>0</v>
      </c>
      <c r="R427" s="53">
        <f t="shared" si="289"/>
        <v>0</v>
      </c>
      <c r="S427" s="53">
        <f t="shared" si="290"/>
        <v>0</v>
      </c>
      <c r="T427" s="54">
        <f t="shared" si="291"/>
        <v>0</v>
      </c>
      <c r="U427" s="54">
        <f t="shared" si="292"/>
        <v>0</v>
      </c>
      <c r="V427" s="54">
        <f t="shared" si="293"/>
        <v>0</v>
      </c>
      <c r="W427" s="54">
        <f t="shared" si="294"/>
        <v>0</v>
      </c>
      <c r="X427" s="54">
        <f t="shared" si="295"/>
        <v>0</v>
      </c>
      <c r="Y427" s="54">
        <f t="shared" si="296"/>
        <v>0</v>
      </c>
      <c r="Z427" s="54">
        <f t="shared" si="297"/>
        <v>371.52</v>
      </c>
      <c r="AA427" s="70">
        <f t="shared" si="298"/>
        <v>0</v>
      </c>
      <c r="AB427" s="74"/>
    </row>
    <row r="428" spans="1:28">
      <c r="A428" s="44"/>
      <c r="B428" s="55"/>
      <c r="C428" s="46">
        <v>3</v>
      </c>
      <c r="D428" s="46"/>
      <c r="E428" s="47">
        <v>4</v>
      </c>
      <c r="F428" s="48"/>
      <c r="G428" s="49">
        <v>49</v>
      </c>
      <c r="H428" s="49">
        <f t="shared" si="299"/>
        <v>196</v>
      </c>
      <c r="I428" s="49"/>
      <c r="J428" s="49">
        <v>6</v>
      </c>
      <c r="K428" s="94">
        <v>0.78</v>
      </c>
      <c r="L428" s="50"/>
      <c r="M428" s="50"/>
      <c r="N428" s="48" t="s">
        <v>72</v>
      </c>
      <c r="O428" s="51">
        <f t="shared" si="286"/>
        <v>0.78</v>
      </c>
      <c r="P428" s="93">
        <f t="shared" si="287"/>
        <v>0.78</v>
      </c>
      <c r="Q428" s="53">
        <f t="shared" si="288"/>
        <v>0</v>
      </c>
      <c r="R428" s="53">
        <f t="shared" si="289"/>
        <v>0</v>
      </c>
      <c r="S428" s="53">
        <f t="shared" si="290"/>
        <v>0</v>
      </c>
      <c r="T428" s="54">
        <f t="shared" si="291"/>
        <v>152.88</v>
      </c>
      <c r="U428" s="54">
        <f t="shared" si="292"/>
        <v>0</v>
      </c>
      <c r="V428" s="54">
        <f t="shared" si="293"/>
        <v>0</v>
      </c>
      <c r="W428" s="54">
        <f t="shared" si="294"/>
        <v>0</v>
      </c>
      <c r="X428" s="54">
        <f t="shared" si="295"/>
        <v>0</v>
      </c>
      <c r="Y428" s="54">
        <f t="shared" si="296"/>
        <v>0</v>
      </c>
      <c r="Z428" s="54">
        <f t="shared" si="297"/>
        <v>0</v>
      </c>
      <c r="AA428" s="70">
        <f t="shared" si="298"/>
        <v>0</v>
      </c>
      <c r="AB428" s="74"/>
    </row>
    <row r="429" spans="1:28">
      <c r="A429" s="44"/>
      <c r="B429" s="55"/>
      <c r="C429" s="46">
        <v>4</v>
      </c>
      <c r="D429" s="46"/>
      <c r="E429" s="47">
        <v>4</v>
      </c>
      <c r="F429" s="48"/>
      <c r="G429" s="49">
        <v>49</v>
      </c>
      <c r="H429" s="49">
        <f t="shared" si="299"/>
        <v>196</v>
      </c>
      <c r="I429" s="49"/>
      <c r="J429" s="49">
        <v>6</v>
      </c>
      <c r="K429" s="94">
        <v>1.69</v>
      </c>
      <c r="L429" s="50"/>
      <c r="M429" s="50"/>
      <c r="N429" s="48" t="s">
        <v>72</v>
      </c>
      <c r="O429" s="51">
        <f t="shared" si="286"/>
        <v>1.69</v>
      </c>
      <c r="P429" s="93">
        <f t="shared" si="287"/>
        <v>1.69</v>
      </c>
      <c r="Q429" s="53">
        <f t="shared" si="288"/>
        <v>0</v>
      </c>
      <c r="R429" s="53">
        <f t="shared" si="289"/>
        <v>0</v>
      </c>
      <c r="S429" s="53">
        <f t="shared" si="290"/>
        <v>0</v>
      </c>
      <c r="T429" s="54">
        <f t="shared" si="291"/>
        <v>331.24</v>
      </c>
      <c r="U429" s="54">
        <f t="shared" si="292"/>
        <v>0</v>
      </c>
      <c r="V429" s="54">
        <f t="shared" si="293"/>
        <v>0</v>
      </c>
      <c r="W429" s="54">
        <f t="shared" si="294"/>
        <v>0</v>
      </c>
      <c r="X429" s="54">
        <f t="shared" si="295"/>
        <v>0</v>
      </c>
      <c r="Y429" s="54">
        <f t="shared" si="296"/>
        <v>0</v>
      </c>
      <c r="Z429" s="54">
        <f t="shared" si="297"/>
        <v>0</v>
      </c>
      <c r="AA429" s="70">
        <f t="shared" si="298"/>
        <v>0</v>
      </c>
      <c r="AB429" s="74"/>
    </row>
    <row r="430" spans="1:28">
      <c r="A430" s="44"/>
      <c r="B430" s="75"/>
      <c r="C430" s="46">
        <v>5</v>
      </c>
      <c r="D430" s="46"/>
      <c r="E430" s="47">
        <v>4</v>
      </c>
      <c r="F430" s="48"/>
      <c r="G430" s="49">
        <v>4</v>
      </c>
      <c r="H430" s="49">
        <f t="shared" si="299"/>
        <v>16</v>
      </c>
      <c r="I430" s="49"/>
      <c r="J430" s="49">
        <v>8</v>
      </c>
      <c r="K430" s="94">
        <v>6.98</v>
      </c>
      <c r="L430" s="50"/>
      <c r="M430" s="50"/>
      <c r="N430" s="48" t="s">
        <v>72</v>
      </c>
      <c r="O430" s="51">
        <f t="shared" si="286"/>
        <v>6.98</v>
      </c>
      <c r="P430" s="93">
        <f t="shared" si="287"/>
        <v>6.98</v>
      </c>
      <c r="Q430" s="53">
        <f t="shared" si="288"/>
        <v>0</v>
      </c>
      <c r="R430" s="53">
        <f t="shared" si="289"/>
        <v>0</v>
      </c>
      <c r="S430" s="53">
        <f t="shared" si="290"/>
        <v>0</v>
      </c>
      <c r="T430" s="54">
        <f t="shared" si="291"/>
        <v>0</v>
      </c>
      <c r="U430" s="54">
        <f t="shared" si="292"/>
        <v>111.68</v>
      </c>
      <c r="V430" s="54">
        <f t="shared" si="293"/>
        <v>0</v>
      </c>
      <c r="W430" s="54">
        <f t="shared" si="294"/>
        <v>0</v>
      </c>
      <c r="X430" s="54">
        <f t="shared" si="295"/>
        <v>0</v>
      </c>
      <c r="Y430" s="54">
        <f t="shared" si="296"/>
        <v>0</v>
      </c>
      <c r="Z430" s="54">
        <f t="shared" si="297"/>
        <v>0</v>
      </c>
      <c r="AA430" s="70">
        <f t="shared" si="298"/>
        <v>0</v>
      </c>
      <c r="AB430" s="74"/>
    </row>
    <row r="431" spans="1:28">
      <c r="A431" s="44"/>
      <c r="B431" s="75"/>
      <c r="C431" s="46">
        <v>6</v>
      </c>
      <c r="D431" s="46"/>
      <c r="E431" s="47">
        <v>4</v>
      </c>
      <c r="F431" s="48"/>
      <c r="G431" s="49">
        <v>30</v>
      </c>
      <c r="H431" s="49">
        <f t="shared" si="299"/>
        <v>120</v>
      </c>
      <c r="I431" s="49"/>
      <c r="J431" s="49">
        <v>6</v>
      </c>
      <c r="K431" s="94">
        <v>0.41</v>
      </c>
      <c r="L431" s="50"/>
      <c r="M431" s="50"/>
      <c r="N431" s="48" t="s">
        <v>72</v>
      </c>
      <c r="O431" s="51">
        <f t="shared" si="286"/>
        <v>0.41</v>
      </c>
      <c r="P431" s="93">
        <f t="shared" si="287"/>
        <v>0.41</v>
      </c>
      <c r="Q431" s="53">
        <f t="shared" si="288"/>
        <v>0</v>
      </c>
      <c r="R431" s="53">
        <f t="shared" si="289"/>
        <v>0</v>
      </c>
      <c r="S431" s="53">
        <f t="shared" si="290"/>
        <v>0</v>
      </c>
      <c r="T431" s="54">
        <f t="shared" si="291"/>
        <v>49.199999999999996</v>
      </c>
      <c r="U431" s="54">
        <f t="shared" si="292"/>
        <v>0</v>
      </c>
      <c r="V431" s="54">
        <f t="shared" si="293"/>
        <v>0</v>
      </c>
      <c r="W431" s="54">
        <f t="shared" si="294"/>
        <v>0</v>
      </c>
      <c r="X431" s="54">
        <f t="shared" si="295"/>
        <v>0</v>
      </c>
      <c r="Y431" s="54">
        <f t="shared" si="296"/>
        <v>0</v>
      </c>
      <c r="Z431" s="54">
        <f t="shared" si="297"/>
        <v>0</v>
      </c>
      <c r="AA431" s="70">
        <f t="shared" si="298"/>
        <v>0</v>
      </c>
      <c r="AB431" s="74"/>
    </row>
    <row r="432" spans="1:28" ht="15.75">
      <c r="A432" s="140" t="s">
        <v>110</v>
      </c>
      <c r="B432" s="141" t="s">
        <v>97</v>
      </c>
      <c r="C432" s="141"/>
      <c r="D432" s="142"/>
      <c r="E432" s="47"/>
      <c r="F432" s="48"/>
      <c r="G432" s="49"/>
      <c r="H432" s="49"/>
      <c r="I432" s="49"/>
      <c r="J432" s="49"/>
      <c r="K432" s="94"/>
      <c r="L432" s="50"/>
      <c r="M432" s="50"/>
      <c r="N432" s="48"/>
      <c r="O432" s="51">
        <f t="shared" si="286"/>
        <v>0</v>
      </c>
      <c r="P432" s="93">
        <f t="shared" si="287"/>
        <v>0</v>
      </c>
      <c r="Q432" s="53">
        <f t="shared" si="288"/>
        <v>0</v>
      </c>
      <c r="R432" s="53">
        <f t="shared" si="289"/>
        <v>0</v>
      </c>
      <c r="S432" s="53">
        <f t="shared" si="290"/>
        <v>0</v>
      </c>
      <c r="T432" s="54">
        <f t="shared" si="291"/>
        <v>0</v>
      </c>
      <c r="U432" s="54">
        <f t="shared" si="292"/>
        <v>0</v>
      </c>
      <c r="V432" s="54">
        <f t="shared" si="293"/>
        <v>0</v>
      </c>
      <c r="W432" s="54">
        <f t="shared" si="294"/>
        <v>0</v>
      </c>
      <c r="X432" s="54">
        <f t="shared" si="295"/>
        <v>0</v>
      </c>
      <c r="Y432" s="54">
        <f t="shared" si="296"/>
        <v>0</v>
      </c>
      <c r="Z432" s="54">
        <f t="shared" si="297"/>
        <v>0</v>
      </c>
      <c r="AA432" s="54">
        <f t="shared" si="298"/>
        <v>0</v>
      </c>
    </row>
    <row r="433" spans="1:28">
      <c r="A433" s="44"/>
      <c r="B433" s="72"/>
      <c r="C433" s="46">
        <v>1</v>
      </c>
      <c r="D433" s="46"/>
      <c r="E433" s="47">
        <v>2</v>
      </c>
      <c r="F433" s="48"/>
      <c r="G433" s="49">
        <v>3</v>
      </c>
      <c r="H433" s="49">
        <f t="shared" ref="H433:H438" si="300">PRODUCT(E433,G433)</f>
        <v>6</v>
      </c>
      <c r="I433" s="49"/>
      <c r="J433" s="49">
        <v>12</v>
      </c>
      <c r="K433" s="94">
        <v>3.2</v>
      </c>
      <c r="L433" s="50"/>
      <c r="M433" s="50"/>
      <c r="N433" s="48" t="s">
        <v>72</v>
      </c>
      <c r="O433" s="51">
        <f t="shared" si="286"/>
        <v>3.2</v>
      </c>
      <c r="P433" s="93">
        <f t="shared" si="287"/>
        <v>3.2</v>
      </c>
      <c r="Q433" s="53">
        <f t="shared" si="288"/>
        <v>0</v>
      </c>
      <c r="R433" s="53">
        <f t="shared" si="289"/>
        <v>0</v>
      </c>
      <c r="S433" s="53">
        <f t="shared" si="290"/>
        <v>0</v>
      </c>
      <c r="T433" s="54">
        <f t="shared" si="291"/>
        <v>0</v>
      </c>
      <c r="U433" s="54">
        <f t="shared" si="292"/>
        <v>0</v>
      </c>
      <c r="V433" s="54">
        <f t="shared" si="293"/>
        <v>0</v>
      </c>
      <c r="W433" s="54">
        <f t="shared" si="294"/>
        <v>19.200000000000003</v>
      </c>
      <c r="X433" s="54">
        <f t="shared" si="295"/>
        <v>0</v>
      </c>
      <c r="Y433" s="54">
        <f t="shared" si="296"/>
        <v>0</v>
      </c>
      <c r="Z433" s="54">
        <f t="shared" si="297"/>
        <v>0</v>
      </c>
      <c r="AA433" s="70">
        <f t="shared" si="298"/>
        <v>0</v>
      </c>
      <c r="AB433" s="74"/>
    </row>
    <row r="434" spans="1:28">
      <c r="A434" s="44"/>
      <c r="B434" s="55"/>
      <c r="C434" s="46">
        <v>2</v>
      </c>
      <c r="D434" s="46"/>
      <c r="E434" s="47">
        <v>2</v>
      </c>
      <c r="F434" s="48"/>
      <c r="G434" s="49">
        <v>49</v>
      </c>
      <c r="H434" s="49">
        <f t="shared" si="300"/>
        <v>98</v>
      </c>
      <c r="I434" s="49"/>
      <c r="J434" s="49">
        <v>6</v>
      </c>
      <c r="K434" s="94">
        <v>0.55000000000000004</v>
      </c>
      <c r="L434" s="50"/>
      <c r="M434" s="50"/>
      <c r="N434" s="48" t="s">
        <v>72</v>
      </c>
      <c r="O434" s="51">
        <f t="shared" si="286"/>
        <v>0.55000000000000004</v>
      </c>
      <c r="P434" s="93">
        <f t="shared" si="287"/>
        <v>0.55000000000000004</v>
      </c>
      <c r="Q434" s="53">
        <f t="shared" si="288"/>
        <v>0</v>
      </c>
      <c r="R434" s="53">
        <f t="shared" si="289"/>
        <v>0</v>
      </c>
      <c r="S434" s="53">
        <f t="shared" si="290"/>
        <v>0</v>
      </c>
      <c r="T434" s="54">
        <f t="shared" si="291"/>
        <v>53.900000000000006</v>
      </c>
      <c r="U434" s="54">
        <f t="shared" si="292"/>
        <v>0</v>
      </c>
      <c r="V434" s="54">
        <f t="shared" si="293"/>
        <v>0</v>
      </c>
      <c r="W434" s="54">
        <f t="shared" si="294"/>
        <v>0</v>
      </c>
      <c r="X434" s="54">
        <f t="shared" si="295"/>
        <v>0</v>
      </c>
      <c r="Y434" s="54">
        <f t="shared" si="296"/>
        <v>0</v>
      </c>
      <c r="Z434" s="54">
        <f t="shared" si="297"/>
        <v>0</v>
      </c>
      <c r="AA434" s="70">
        <f t="shared" si="298"/>
        <v>0</v>
      </c>
      <c r="AB434" s="74"/>
    </row>
    <row r="435" spans="1:28">
      <c r="A435" s="44"/>
      <c r="B435" s="55"/>
      <c r="C435" s="46">
        <v>3</v>
      </c>
      <c r="D435" s="46"/>
      <c r="E435" s="47">
        <v>2</v>
      </c>
      <c r="F435" s="48"/>
      <c r="G435" s="49">
        <v>3</v>
      </c>
      <c r="H435" s="49">
        <f t="shared" si="300"/>
        <v>6</v>
      </c>
      <c r="I435" s="49"/>
      <c r="J435" s="49">
        <v>12</v>
      </c>
      <c r="K435" s="94">
        <v>5.0199999999999996</v>
      </c>
      <c r="L435" s="50"/>
      <c r="M435" s="50"/>
      <c r="N435" s="48" t="s">
        <v>72</v>
      </c>
      <c r="O435" s="51">
        <f t="shared" si="286"/>
        <v>5.0199999999999996</v>
      </c>
      <c r="P435" s="93">
        <f t="shared" si="287"/>
        <v>5.0199999999999996</v>
      </c>
      <c r="Q435" s="53">
        <f t="shared" si="288"/>
        <v>0</v>
      </c>
      <c r="R435" s="53">
        <f t="shared" si="289"/>
        <v>0</v>
      </c>
      <c r="S435" s="53">
        <f t="shared" si="290"/>
        <v>0</v>
      </c>
      <c r="T435" s="54">
        <f t="shared" si="291"/>
        <v>0</v>
      </c>
      <c r="U435" s="54">
        <f t="shared" si="292"/>
        <v>0</v>
      </c>
      <c r="V435" s="54">
        <f t="shared" si="293"/>
        <v>0</v>
      </c>
      <c r="W435" s="54">
        <f t="shared" si="294"/>
        <v>30.119999999999997</v>
      </c>
      <c r="X435" s="54">
        <f t="shared" si="295"/>
        <v>0</v>
      </c>
      <c r="Y435" s="54">
        <f t="shared" si="296"/>
        <v>0</v>
      </c>
      <c r="Z435" s="54">
        <f t="shared" si="297"/>
        <v>0</v>
      </c>
      <c r="AA435" s="70">
        <f t="shared" si="298"/>
        <v>0</v>
      </c>
      <c r="AB435" s="74"/>
    </row>
    <row r="436" spans="1:28">
      <c r="A436" s="44"/>
      <c r="B436" s="55"/>
      <c r="C436" s="46">
        <v>4</v>
      </c>
      <c r="D436" s="46"/>
      <c r="E436" s="47">
        <v>2</v>
      </c>
      <c r="F436" s="48"/>
      <c r="G436" s="49">
        <v>3</v>
      </c>
      <c r="H436" s="49">
        <f t="shared" si="300"/>
        <v>6</v>
      </c>
      <c r="I436" s="49"/>
      <c r="J436" s="49">
        <v>12</v>
      </c>
      <c r="K436" s="94">
        <v>2.13</v>
      </c>
      <c r="L436" s="50"/>
      <c r="M436" s="50"/>
      <c r="N436" s="48" t="s">
        <v>72</v>
      </c>
      <c r="O436" s="51">
        <f t="shared" si="286"/>
        <v>2.13</v>
      </c>
      <c r="P436" s="93">
        <f t="shared" si="287"/>
        <v>2.13</v>
      </c>
      <c r="Q436" s="53">
        <f t="shared" si="288"/>
        <v>0</v>
      </c>
      <c r="R436" s="53">
        <f t="shared" si="289"/>
        <v>0</v>
      </c>
      <c r="S436" s="53">
        <f t="shared" si="290"/>
        <v>0</v>
      </c>
      <c r="T436" s="54">
        <f t="shared" si="291"/>
        <v>0</v>
      </c>
      <c r="U436" s="54">
        <f t="shared" si="292"/>
        <v>0</v>
      </c>
      <c r="V436" s="54">
        <f t="shared" si="293"/>
        <v>0</v>
      </c>
      <c r="W436" s="54">
        <f t="shared" si="294"/>
        <v>12.78</v>
      </c>
      <c r="X436" s="54">
        <f t="shared" si="295"/>
        <v>0</v>
      </c>
      <c r="Y436" s="54">
        <f t="shared" si="296"/>
        <v>0</v>
      </c>
      <c r="Z436" s="54">
        <f t="shared" si="297"/>
        <v>0</v>
      </c>
      <c r="AA436" s="70">
        <f t="shared" si="298"/>
        <v>0</v>
      </c>
      <c r="AB436" s="74"/>
    </row>
    <row r="437" spans="1:28">
      <c r="A437" s="44"/>
      <c r="B437" s="55"/>
      <c r="C437" s="46">
        <v>5</v>
      </c>
      <c r="D437" s="46"/>
      <c r="E437" s="47">
        <v>2</v>
      </c>
      <c r="F437" s="48"/>
      <c r="G437" s="49">
        <v>3</v>
      </c>
      <c r="H437" s="49">
        <f t="shared" si="300"/>
        <v>6</v>
      </c>
      <c r="I437" s="49"/>
      <c r="J437" s="49">
        <v>8</v>
      </c>
      <c r="K437" s="94">
        <v>4.3499999999999996</v>
      </c>
      <c r="L437" s="50"/>
      <c r="M437" s="50"/>
      <c r="N437" s="48" t="s">
        <v>72</v>
      </c>
      <c r="O437" s="51">
        <f t="shared" si="286"/>
        <v>4.3499999999999996</v>
      </c>
      <c r="P437" s="93">
        <f t="shared" si="287"/>
        <v>4.3499999999999996</v>
      </c>
      <c r="Q437" s="53">
        <f t="shared" si="288"/>
        <v>0</v>
      </c>
      <c r="R437" s="53">
        <f t="shared" si="289"/>
        <v>0</v>
      </c>
      <c r="S437" s="53">
        <f t="shared" si="290"/>
        <v>0</v>
      </c>
      <c r="T437" s="54">
        <f t="shared" si="291"/>
        <v>0</v>
      </c>
      <c r="U437" s="54">
        <f t="shared" si="292"/>
        <v>26.099999999999998</v>
      </c>
      <c r="V437" s="54">
        <f t="shared" si="293"/>
        <v>0</v>
      </c>
      <c r="W437" s="54">
        <f t="shared" si="294"/>
        <v>0</v>
      </c>
      <c r="X437" s="54">
        <f t="shared" si="295"/>
        <v>0</v>
      </c>
      <c r="Y437" s="54">
        <f t="shared" si="296"/>
        <v>0</v>
      </c>
      <c r="Z437" s="54">
        <f t="shared" si="297"/>
        <v>0</v>
      </c>
      <c r="AA437" s="70">
        <f t="shared" si="298"/>
        <v>0</v>
      </c>
      <c r="AB437" s="74"/>
    </row>
    <row r="438" spans="1:28">
      <c r="A438" s="44"/>
      <c r="B438" s="72"/>
      <c r="C438" s="46">
        <v>6</v>
      </c>
      <c r="D438" s="46"/>
      <c r="E438" s="47">
        <v>2</v>
      </c>
      <c r="F438" s="48"/>
      <c r="G438" s="49">
        <v>49</v>
      </c>
      <c r="H438" s="49">
        <f t="shared" si="300"/>
        <v>98</v>
      </c>
      <c r="I438" s="49"/>
      <c r="J438" s="49">
        <v>6</v>
      </c>
      <c r="K438" s="94">
        <v>1.27</v>
      </c>
      <c r="L438" s="50"/>
      <c r="M438" s="50"/>
      <c r="N438" s="48" t="s">
        <v>72</v>
      </c>
      <c r="O438" s="51">
        <f t="shared" si="286"/>
        <v>1.27</v>
      </c>
      <c r="P438" s="93">
        <f t="shared" si="287"/>
        <v>1.27</v>
      </c>
      <c r="Q438" s="53">
        <f t="shared" si="288"/>
        <v>0</v>
      </c>
      <c r="R438" s="53">
        <f t="shared" si="289"/>
        <v>0</v>
      </c>
      <c r="S438" s="53">
        <f t="shared" si="290"/>
        <v>0</v>
      </c>
      <c r="T438" s="54">
        <f t="shared" si="291"/>
        <v>124.46000000000001</v>
      </c>
      <c r="U438" s="54">
        <f t="shared" si="292"/>
        <v>0</v>
      </c>
      <c r="V438" s="54">
        <f t="shared" si="293"/>
        <v>0</v>
      </c>
      <c r="W438" s="54">
        <f t="shared" si="294"/>
        <v>0</v>
      </c>
      <c r="X438" s="54">
        <f t="shared" si="295"/>
        <v>0</v>
      </c>
      <c r="Y438" s="54">
        <f t="shared" si="296"/>
        <v>0</v>
      </c>
      <c r="Z438" s="54">
        <f t="shared" si="297"/>
        <v>0</v>
      </c>
      <c r="AA438" s="70">
        <f t="shared" si="298"/>
        <v>0</v>
      </c>
      <c r="AB438" s="74"/>
    </row>
    <row r="439" spans="1:28" ht="15.75">
      <c r="A439" s="140" t="s">
        <v>111</v>
      </c>
      <c r="B439" s="141" t="s">
        <v>97</v>
      </c>
      <c r="C439" s="141"/>
      <c r="D439" s="142"/>
      <c r="E439" s="47"/>
      <c r="F439" s="48"/>
      <c r="G439" s="49"/>
      <c r="H439" s="49"/>
      <c r="I439" s="49"/>
      <c r="J439" s="49"/>
      <c r="K439" s="94"/>
      <c r="L439" s="50"/>
      <c r="M439" s="50"/>
      <c r="N439" s="48"/>
      <c r="O439" s="51">
        <f t="shared" si="286"/>
        <v>0</v>
      </c>
      <c r="P439" s="93">
        <f t="shared" si="287"/>
        <v>0</v>
      </c>
      <c r="Q439" s="53">
        <f t="shared" si="288"/>
        <v>0</v>
      </c>
      <c r="R439" s="53">
        <f t="shared" si="289"/>
        <v>0</v>
      </c>
      <c r="S439" s="53">
        <f t="shared" si="290"/>
        <v>0</v>
      </c>
      <c r="T439" s="54">
        <f t="shared" si="291"/>
        <v>0</v>
      </c>
      <c r="U439" s="54">
        <f t="shared" si="292"/>
        <v>0</v>
      </c>
      <c r="V439" s="54">
        <f t="shared" si="293"/>
        <v>0</v>
      </c>
      <c r="W439" s="54">
        <f t="shared" si="294"/>
        <v>0</v>
      </c>
      <c r="X439" s="54">
        <f t="shared" si="295"/>
        <v>0</v>
      </c>
      <c r="Y439" s="54">
        <f t="shared" si="296"/>
        <v>0</v>
      </c>
      <c r="Z439" s="54">
        <f t="shared" si="297"/>
        <v>0</v>
      </c>
      <c r="AA439" s="54">
        <f t="shared" si="298"/>
        <v>0</v>
      </c>
    </row>
    <row r="440" spans="1:28">
      <c r="A440" s="44"/>
      <c r="B440" s="72"/>
      <c r="C440" s="46">
        <v>7</v>
      </c>
      <c r="D440" s="46"/>
      <c r="E440" s="47">
        <v>2</v>
      </c>
      <c r="F440" s="48"/>
      <c r="G440" s="49">
        <v>49</v>
      </c>
      <c r="H440" s="49">
        <f t="shared" ref="H440:H446" si="301">PRODUCT(E440,G440)</f>
        <v>98</v>
      </c>
      <c r="I440" s="49"/>
      <c r="J440" s="49">
        <v>6</v>
      </c>
      <c r="K440" s="94">
        <v>0.55000000000000004</v>
      </c>
      <c r="L440" s="50"/>
      <c r="M440" s="50"/>
      <c r="N440" s="48" t="s">
        <v>72</v>
      </c>
      <c r="O440" s="51">
        <f t="shared" si="286"/>
        <v>0.55000000000000004</v>
      </c>
      <c r="P440" s="93">
        <f t="shared" si="287"/>
        <v>0.55000000000000004</v>
      </c>
      <c r="Q440" s="53">
        <f t="shared" si="288"/>
        <v>0</v>
      </c>
      <c r="R440" s="53">
        <f t="shared" si="289"/>
        <v>0</v>
      </c>
      <c r="S440" s="53">
        <f t="shared" si="290"/>
        <v>0</v>
      </c>
      <c r="T440" s="54">
        <f t="shared" si="291"/>
        <v>53.900000000000006</v>
      </c>
      <c r="U440" s="54">
        <f t="shared" si="292"/>
        <v>0</v>
      </c>
      <c r="V440" s="54">
        <f t="shared" si="293"/>
        <v>0</v>
      </c>
      <c r="W440" s="54">
        <f t="shared" si="294"/>
        <v>0</v>
      </c>
      <c r="X440" s="54">
        <f t="shared" si="295"/>
        <v>0</v>
      </c>
      <c r="Y440" s="54">
        <f t="shared" si="296"/>
        <v>0</v>
      </c>
      <c r="Z440" s="54">
        <f t="shared" si="297"/>
        <v>0</v>
      </c>
      <c r="AA440" s="70">
        <f t="shared" si="298"/>
        <v>0</v>
      </c>
      <c r="AB440" s="74"/>
    </row>
    <row r="441" spans="1:28">
      <c r="A441" s="44"/>
      <c r="B441" s="55"/>
      <c r="C441" s="46">
        <v>8</v>
      </c>
      <c r="D441" s="46"/>
      <c r="E441" s="47">
        <v>2</v>
      </c>
      <c r="F441" s="48"/>
      <c r="G441" s="49">
        <v>3</v>
      </c>
      <c r="H441" s="49">
        <f t="shared" si="301"/>
        <v>6</v>
      </c>
      <c r="I441" s="49"/>
      <c r="J441" s="49">
        <v>16</v>
      </c>
      <c r="K441" s="94">
        <v>5.33</v>
      </c>
      <c r="L441" s="50"/>
      <c r="M441" s="50"/>
      <c r="N441" s="48" t="s">
        <v>72</v>
      </c>
      <c r="O441" s="51">
        <f t="shared" si="286"/>
        <v>5.33</v>
      </c>
      <c r="P441" s="93">
        <f t="shared" si="287"/>
        <v>5.33</v>
      </c>
      <c r="Q441" s="53">
        <f t="shared" si="288"/>
        <v>0</v>
      </c>
      <c r="R441" s="53">
        <f t="shared" si="289"/>
        <v>0</v>
      </c>
      <c r="S441" s="53">
        <f t="shared" si="290"/>
        <v>0</v>
      </c>
      <c r="T441" s="54">
        <f t="shared" si="291"/>
        <v>0</v>
      </c>
      <c r="U441" s="54">
        <f t="shared" si="292"/>
        <v>0</v>
      </c>
      <c r="V441" s="54">
        <f t="shared" si="293"/>
        <v>0</v>
      </c>
      <c r="W441" s="54">
        <f t="shared" si="294"/>
        <v>0</v>
      </c>
      <c r="X441" s="54">
        <f t="shared" si="295"/>
        <v>0</v>
      </c>
      <c r="Y441" s="54">
        <f t="shared" si="296"/>
        <v>31.98</v>
      </c>
      <c r="Z441" s="54">
        <f t="shared" si="297"/>
        <v>0</v>
      </c>
      <c r="AA441" s="70">
        <f t="shared" si="298"/>
        <v>0</v>
      </c>
      <c r="AB441" s="74"/>
    </row>
    <row r="442" spans="1:28">
      <c r="A442" s="44"/>
      <c r="B442" s="72"/>
      <c r="C442" s="46">
        <v>9</v>
      </c>
      <c r="D442" s="46"/>
      <c r="E442" s="47">
        <v>2</v>
      </c>
      <c r="F442" s="48"/>
      <c r="G442" s="49">
        <v>3</v>
      </c>
      <c r="H442" s="49">
        <f t="shared" si="301"/>
        <v>6</v>
      </c>
      <c r="I442" s="49"/>
      <c r="J442" s="49">
        <v>12</v>
      </c>
      <c r="K442" s="94">
        <v>3.35</v>
      </c>
      <c r="L442" s="50"/>
      <c r="M442" s="50"/>
      <c r="N442" s="48" t="s">
        <v>72</v>
      </c>
      <c r="O442" s="51">
        <f t="shared" si="286"/>
        <v>3.35</v>
      </c>
      <c r="P442" s="93">
        <f t="shared" si="287"/>
        <v>3.35</v>
      </c>
      <c r="Q442" s="53">
        <f t="shared" si="288"/>
        <v>0</v>
      </c>
      <c r="R442" s="53">
        <f t="shared" si="289"/>
        <v>0</v>
      </c>
      <c r="S442" s="53">
        <f t="shared" si="290"/>
        <v>0</v>
      </c>
      <c r="T442" s="54">
        <f t="shared" si="291"/>
        <v>0</v>
      </c>
      <c r="U442" s="54">
        <f t="shared" si="292"/>
        <v>0</v>
      </c>
      <c r="V442" s="54">
        <f t="shared" si="293"/>
        <v>0</v>
      </c>
      <c r="W442" s="54">
        <f t="shared" si="294"/>
        <v>20.100000000000001</v>
      </c>
      <c r="X442" s="54">
        <f t="shared" si="295"/>
        <v>0</v>
      </c>
      <c r="Y442" s="54">
        <f t="shared" si="296"/>
        <v>0</v>
      </c>
      <c r="Z442" s="54">
        <f t="shared" si="297"/>
        <v>0</v>
      </c>
      <c r="AA442" s="70">
        <f t="shared" si="298"/>
        <v>0</v>
      </c>
      <c r="AB442" s="74"/>
    </row>
    <row r="443" spans="1:28">
      <c r="A443" s="44"/>
      <c r="B443" s="55"/>
      <c r="C443" s="46">
        <v>10</v>
      </c>
      <c r="D443" s="46"/>
      <c r="E443" s="47">
        <v>2</v>
      </c>
      <c r="F443" s="48"/>
      <c r="G443" s="49">
        <v>3</v>
      </c>
      <c r="H443" s="49">
        <f t="shared" si="301"/>
        <v>6</v>
      </c>
      <c r="I443" s="49"/>
      <c r="J443" s="49">
        <v>12</v>
      </c>
      <c r="K443" s="94">
        <v>5.17</v>
      </c>
      <c r="L443" s="50"/>
      <c r="M443" s="50"/>
      <c r="N443" s="48" t="s">
        <v>72</v>
      </c>
      <c r="O443" s="51">
        <f t="shared" si="286"/>
        <v>5.17</v>
      </c>
      <c r="P443" s="93">
        <f t="shared" si="287"/>
        <v>5.17</v>
      </c>
      <c r="Q443" s="53">
        <f t="shared" si="288"/>
        <v>0</v>
      </c>
      <c r="R443" s="53">
        <f t="shared" si="289"/>
        <v>0</v>
      </c>
      <c r="S443" s="53">
        <f t="shared" si="290"/>
        <v>0</v>
      </c>
      <c r="T443" s="54">
        <f t="shared" si="291"/>
        <v>0</v>
      </c>
      <c r="U443" s="54">
        <f t="shared" si="292"/>
        <v>0</v>
      </c>
      <c r="V443" s="54">
        <f t="shared" si="293"/>
        <v>0</v>
      </c>
      <c r="W443" s="54">
        <f t="shared" si="294"/>
        <v>31.02</v>
      </c>
      <c r="X443" s="54">
        <f t="shared" si="295"/>
        <v>0</v>
      </c>
      <c r="Y443" s="54">
        <f t="shared" si="296"/>
        <v>0</v>
      </c>
      <c r="Z443" s="54">
        <f t="shared" si="297"/>
        <v>0</v>
      </c>
      <c r="AA443" s="70">
        <f t="shared" si="298"/>
        <v>0</v>
      </c>
      <c r="AB443" s="74"/>
    </row>
    <row r="444" spans="1:28">
      <c r="A444" s="44"/>
      <c r="B444" s="72"/>
      <c r="C444" s="46">
        <v>11</v>
      </c>
      <c r="D444" s="46"/>
      <c r="E444" s="47">
        <v>2</v>
      </c>
      <c r="F444" s="48"/>
      <c r="G444" s="49">
        <v>3</v>
      </c>
      <c r="H444" s="49">
        <f t="shared" si="301"/>
        <v>6</v>
      </c>
      <c r="I444" s="49"/>
      <c r="J444" s="49">
        <v>12</v>
      </c>
      <c r="K444" s="94">
        <v>2.29</v>
      </c>
      <c r="L444" s="50"/>
      <c r="M444" s="50"/>
      <c r="N444" s="48" t="s">
        <v>72</v>
      </c>
      <c r="O444" s="51">
        <f t="shared" si="286"/>
        <v>2.29</v>
      </c>
      <c r="P444" s="93">
        <f t="shared" si="287"/>
        <v>2.29</v>
      </c>
      <c r="Q444" s="53">
        <f t="shared" si="288"/>
        <v>0</v>
      </c>
      <c r="R444" s="53">
        <f t="shared" si="289"/>
        <v>0</v>
      </c>
      <c r="S444" s="53">
        <f t="shared" si="290"/>
        <v>0</v>
      </c>
      <c r="T444" s="54">
        <f t="shared" si="291"/>
        <v>0</v>
      </c>
      <c r="U444" s="54">
        <f t="shared" si="292"/>
        <v>0</v>
      </c>
      <c r="V444" s="54">
        <f t="shared" si="293"/>
        <v>0</v>
      </c>
      <c r="W444" s="54">
        <f t="shared" si="294"/>
        <v>13.74</v>
      </c>
      <c r="X444" s="54">
        <f t="shared" si="295"/>
        <v>0</v>
      </c>
      <c r="Y444" s="54">
        <f t="shared" si="296"/>
        <v>0</v>
      </c>
      <c r="Z444" s="54">
        <f t="shared" si="297"/>
        <v>0</v>
      </c>
      <c r="AA444" s="70">
        <f t="shared" si="298"/>
        <v>0</v>
      </c>
      <c r="AB444" s="74"/>
    </row>
    <row r="445" spans="1:28">
      <c r="A445" s="44"/>
      <c r="B445" s="55"/>
      <c r="C445" s="46">
        <v>12</v>
      </c>
      <c r="D445" s="46"/>
      <c r="E445" s="47">
        <v>2</v>
      </c>
      <c r="F445" s="48"/>
      <c r="G445" s="49">
        <v>3</v>
      </c>
      <c r="H445" s="49">
        <f t="shared" si="301"/>
        <v>6</v>
      </c>
      <c r="I445" s="49"/>
      <c r="J445" s="49">
        <v>8</v>
      </c>
      <c r="K445" s="94">
        <v>4.5</v>
      </c>
      <c r="L445" s="50"/>
      <c r="M445" s="50"/>
      <c r="N445" s="48" t="s">
        <v>72</v>
      </c>
      <c r="O445" s="51">
        <f t="shared" si="286"/>
        <v>4.5</v>
      </c>
      <c r="P445" s="93">
        <f t="shared" si="287"/>
        <v>4.5</v>
      </c>
      <c r="Q445" s="53">
        <f t="shared" si="288"/>
        <v>0</v>
      </c>
      <c r="R445" s="53">
        <f t="shared" si="289"/>
        <v>0</v>
      </c>
      <c r="S445" s="53">
        <f t="shared" si="290"/>
        <v>0</v>
      </c>
      <c r="T445" s="54">
        <f t="shared" si="291"/>
        <v>0</v>
      </c>
      <c r="U445" s="54">
        <f t="shared" si="292"/>
        <v>27</v>
      </c>
      <c r="V445" s="54">
        <f t="shared" si="293"/>
        <v>0</v>
      </c>
      <c r="W445" s="54">
        <f t="shared" si="294"/>
        <v>0</v>
      </c>
      <c r="X445" s="54">
        <f t="shared" si="295"/>
        <v>0</v>
      </c>
      <c r="Y445" s="54">
        <f t="shared" si="296"/>
        <v>0</v>
      </c>
      <c r="Z445" s="54">
        <f t="shared" si="297"/>
        <v>0</v>
      </c>
      <c r="AA445" s="70">
        <f t="shared" si="298"/>
        <v>0</v>
      </c>
      <c r="AB445" s="74"/>
    </row>
    <row r="446" spans="1:28">
      <c r="A446" s="44"/>
      <c r="B446" s="55"/>
      <c r="C446" s="46">
        <v>13</v>
      </c>
      <c r="D446" s="46"/>
      <c r="E446" s="47">
        <v>2</v>
      </c>
      <c r="F446" s="48"/>
      <c r="G446" s="49">
        <v>49</v>
      </c>
      <c r="H446" s="49">
        <f t="shared" si="301"/>
        <v>98</v>
      </c>
      <c r="I446" s="49"/>
      <c r="J446" s="49">
        <v>6</v>
      </c>
      <c r="K446" s="94">
        <v>1.27</v>
      </c>
      <c r="L446" s="50"/>
      <c r="M446" s="50"/>
      <c r="N446" s="48" t="s">
        <v>72</v>
      </c>
      <c r="O446" s="51">
        <f t="shared" si="286"/>
        <v>1.27</v>
      </c>
      <c r="P446" s="93">
        <f t="shared" si="287"/>
        <v>1.27</v>
      </c>
      <c r="Q446" s="53">
        <f t="shared" si="288"/>
        <v>0</v>
      </c>
      <c r="R446" s="53">
        <f t="shared" si="289"/>
        <v>0</v>
      </c>
      <c r="S446" s="53">
        <f t="shared" si="290"/>
        <v>0</v>
      </c>
      <c r="T446" s="54">
        <f t="shared" si="291"/>
        <v>124.46000000000001</v>
      </c>
      <c r="U446" s="54">
        <f t="shared" si="292"/>
        <v>0</v>
      </c>
      <c r="V446" s="54">
        <f t="shared" si="293"/>
        <v>0</v>
      </c>
      <c r="W446" s="54">
        <f t="shared" si="294"/>
        <v>0</v>
      </c>
      <c r="X446" s="54">
        <f t="shared" si="295"/>
        <v>0</v>
      </c>
      <c r="Y446" s="54">
        <f t="shared" si="296"/>
        <v>0</v>
      </c>
      <c r="Z446" s="54">
        <f t="shared" si="297"/>
        <v>0</v>
      </c>
      <c r="AA446" s="70">
        <f t="shared" si="298"/>
        <v>0</v>
      </c>
      <c r="AB446" s="74"/>
    </row>
    <row r="447" spans="1:28" ht="15.75">
      <c r="A447" s="140" t="s">
        <v>112</v>
      </c>
      <c r="B447" s="141" t="s">
        <v>97</v>
      </c>
      <c r="C447" s="141"/>
      <c r="D447" s="142"/>
      <c r="E447" s="47"/>
      <c r="F447" s="48"/>
      <c r="G447" s="49"/>
      <c r="H447" s="49"/>
      <c r="I447" s="49"/>
      <c r="J447" s="49"/>
      <c r="K447" s="94"/>
      <c r="L447" s="50"/>
      <c r="M447" s="50"/>
      <c r="N447" s="48"/>
      <c r="O447" s="51">
        <f t="shared" si="286"/>
        <v>0</v>
      </c>
      <c r="P447" s="93">
        <f t="shared" si="287"/>
        <v>0</v>
      </c>
      <c r="Q447" s="53">
        <f t="shared" si="288"/>
        <v>0</v>
      </c>
      <c r="R447" s="53">
        <f t="shared" si="289"/>
        <v>0</v>
      </c>
      <c r="S447" s="53">
        <f t="shared" si="290"/>
        <v>0</v>
      </c>
      <c r="T447" s="54">
        <f t="shared" si="291"/>
        <v>0</v>
      </c>
      <c r="U447" s="54">
        <f t="shared" si="292"/>
        <v>0</v>
      </c>
      <c r="V447" s="54">
        <f t="shared" si="293"/>
        <v>0</v>
      </c>
      <c r="W447" s="54">
        <f t="shared" si="294"/>
        <v>0</v>
      </c>
      <c r="X447" s="54">
        <f t="shared" si="295"/>
        <v>0</v>
      </c>
      <c r="Y447" s="54">
        <f t="shared" si="296"/>
        <v>0</v>
      </c>
      <c r="Z447" s="54">
        <f t="shared" si="297"/>
        <v>0</v>
      </c>
      <c r="AA447" s="54">
        <f t="shared" si="298"/>
        <v>0</v>
      </c>
    </row>
    <row r="448" spans="1:28">
      <c r="A448" s="44"/>
      <c r="B448" s="72"/>
      <c r="C448" s="46">
        <v>1</v>
      </c>
      <c r="D448" s="46"/>
      <c r="E448" s="47">
        <v>4</v>
      </c>
      <c r="F448" s="48"/>
      <c r="G448" s="49">
        <v>6</v>
      </c>
      <c r="H448" s="49">
        <f>PRODUCT(E448,G448)</f>
        <v>24</v>
      </c>
      <c r="I448" s="49"/>
      <c r="J448" s="49">
        <v>12</v>
      </c>
      <c r="K448" s="94">
        <v>5.32</v>
      </c>
      <c r="L448" s="50"/>
      <c r="M448" s="50"/>
      <c r="N448" s="48" t="s">
        <v>72</v>
      </c>
      <c r="O448" s="51">
        <f t="shared" si="286"/>
        <v>5.32</v>
      </c>
      <c r="P448" s="93">
        <f t="shared" si="287"/>
        <v>5.32</v>
      </c>
      <c r="Q448" s="53">
        <f t="shared" si="288"/>
        <v>0</v>
      </c>
      <c r="R448" s="53">
        <f t="shared" si="289"/>
        <v>0</v>
      </c>
      <c r="S448" s="53">
        <f t="shared" si="290"/>
        <v>0</v>
      </c>
      <c r="T448" s="54">
        <f t="shared" si="291"/>
        <v>0</v>
      </c>
      <c r="U448" s="54">
        <f t="shared" si="292"/>
        <v>0</v>
      </c>
      <c r="V448" s="54">
        <f t="shared" si="293"/>
        <v>0</v>
      </c>
      <c r="W448" s="54">
        <f t="shared" si="294"/>
        <v>127.68</v>
      </c>
      <c r="X448" s="54">
        <f t="shared" si="295"/>
        <v>0</v>
      </c>
      <c r="Y448" s="54">
        <f t="shared" si="296"/>
        <v>0</v>
      </c>
      <c r="Z448" s="54">
        <f t="shared" si="297"/>
        <v>0</v>
      </c>
      <c r="AA448" s="70">
        <f t="shared" si="298"/>
        <v>0</v>
      </c>
      <c r="AB448" s="74"/>
    </row>
    <row r="449" spans="1:28">
      <c r="A449" s="44"/>
      <c r="B449" s="55"/>
      <c r="C449" s="46">
        <v>2</v>
      </c>
      <c r="D449" s="46"/>
      <c r="E449" s="47">
        <v>4</v>
      </c>
      <c r="F449" s="48"/>
      <c r="G449" s="49">
        <v>3</v>
      </c>
      <c r="H449" s="49">
        <f>PRODUCT(E449,G449)</f>
        <v>12</v>
      </c>
      <c r="I449" s="49"/>
      <c r="J449" s="49">
        <v>12</v>
      </c>
      <c r="K449" s="94">
        <v>4.7300000000000004</v>
      </c>
      <c r="L449" s="50"/>
      <c r="M449" s="50"/>
      <c r="N449" s="48" t="s">
        <v>72</v>
      </c>
      <c r="O449" s="51">
        <f t="shared" si="286"/>
        <v>4.7300000000000004</v>
      </c>
      <c r="P449" s="93">
        <f t="shared" si="287"/>
        <v>4.7300000000000004</v>
      </c>
      <c r="Q449" s="53">
        <f t="shared" si="288"/>
        <v>0</v>
      </c>
      <c r="R449" s="53">
        <f t="shared" si="289"/>
        <v>0</v>
      </c>
      <c r="S449" s="53">
        <f t="shared" si="290"/>
        <v>0</v>
      </c>
      <c r="T449" s="54">
        <f t="shared" si="291"/>
        <v>0</v>
      </c>
      <c r="U449" s="54">
        <f t="shared" si="292"/>
        <v>0</v>
      </c>
      <c r="V449" s="54">
        <f t="shared" si="293"/>
        <v>0</v>
      </c>
      <c r="W449" s="54">
        <f t="shared" si="294"/>
        <v>56.760000000000005</v>
      </c>
      <c r="X449" s="54">
        <f t="shared" si="295"/>
        <v>0</v>
      </c>
      <c r="Y449" s="54">
        <f t="shared" si="296"/>
        <v>0</v>
      </c>
      <c r="Z449" s="54">
        <f t="shared" si="297"/>
        <v>0</v>
      </c>
      <c r="AA449" s="70">
        <f t="shared" si="298"/>
        <v>0</v>
      </c>
      <c r="AB449" s="74"/>
    </row>
    <row r="450" spans="1:28">
      <c r="A450" s="44"/>
      <c r="B450" s="72"/>
      <c r="C450" s="46">
        <v>3</v>
      </c>
      <c r="D450" s="46"/>
      <c r="E450" s="47">
        <v>4</v>
      </c>
      <c r="F450" s="48"/>
      <c r="G450" s="49">
        <v>35</v>
      </c>
      <c r="H450" s="49">
        <f>PRODUCT(E450,G450)</f>
        <v>140</v>
      </c>
      <c r="I450" s="49"/>
      <c r="J450" s="49">
        <v>6</v>
      </c>
      <c r="K450" s="94">
        <v>0.48</v>
      </c>
      <c r="L450" s="50"/>
      <c r="M450" s="50"/>
      <c r="N450" s="48" t="s">
        <v>72</v>
      </c>
      <c r="O450" s="51">
        <f t="shared" si="286"/>
        <v>0.48</v>
      </c>
      <c r="P450" s="93">
        <f t="shared" si="287"/>
        <v>0.48</v>
      </c>
      <c r="Q450" s="53">
        <f t="shared" si="288"/>
        <v>0</v>
      </c>
      <c r="R450" s="53">
        <f t="shared" si="289"/>
        <v>0</v>
      </c>
      <c r="S450" s="53">
        <f t="shared" si="290"/>
        <v>0</v>
      </c>
      <c r="T450" s="54">
        <f t="shared" si="291"/>
        <v>67.2</v>
      </c>
      <c r="U450" s="54">
        <f t="shared" si="292"/>
        <v>0</v>
      </c>
      <c r="V450" s="54">
        <f t="shared" si="293"/>
        <v>0</v>
      </c>
      <c r="W450" s="54">
        <f t="shared" si="294"/>
        <v>0</v>
      </c>
      <c r="X450" s="54">
        <f t="shared" si="295"/>
        <v>0</v>
      </c>
      <c r="Y450" s="54">
        <f t="shared" si="296"/>
        <v>0</v>
      </c>
      <c r="Z450" s="54">
        <f t="shared" si="297"/>
        <v>0</v>
      </c>
      <c r="AA450" s="70">
        <f t="shared" si="298"/>
        <v>0</v>
      </c>
      <c r="AB450" s="74"/>
    </row>
    <row r="451" spans="1:28">
      <c r="A451" s="44"/>
      <c r="B451" s="55"/>
      <c r="C451" s="46">
        <v>4</v>
      </c>
      <c r="D451" s="46"/>
      <c r="E451" s="47">
        <v>4</v>
      </c>
      <c r="F451" s="48"/>
      <c r="G451" s="49">
        <v>35</v>
      </c>
      <c r="H451" s="49">
        <f>PRODUCT(E451,G451)</f>
        <v>140</v>
      </c>
      <c r="I451" s="49"/>
      <c r="J451" s="49">
        <v>6</v>
      </c>
      <c r="K451" s="94">
        <v>1.1000000000000001</v>
      </c>
      <c r="L451" s="50"/>
      <c r="M451" s="50"/>
      <c r="N451" s="48" t="s">
        <v>72</v>
      </c>
      <c r="O451" s="51">
        <f t="shared" si="286"/>
        <v>1.1000000000000001</v>
      </c>
      <c r="P451" s="93">
        <f t="shared" si="287"/>
        <v>1.1000000000000001</v>
      </c>
      <c r="Q451" s="53">
        <f t="shared" si="288"/>
        <v>0</v>
      </c>
      <c r="R451" s="53">
        <f t="shared" si="289"/>
        <v>0</v>
      </c>
      <c r="S451" s="53">
        <f t="shared" si="290"/>
        <v>0</v>
      </c>
      <c r="T451" s="54">
        <f t="shared" si="291"/>
        <v>154</v>
      </c>
      <c r="U451" s="54">
        <f t="shared" si="292"/>
        <v>0</v>
      </c>
      <c r="V451" s="54">
        <f t="shared" si="293"/>
        <v>0</v>
      </c>
      <c r="W451" s="54">
        <f t="shared" si="294"/>
        <v>0</v>
      </c>
      <c r="X451" s="54">
        <f t="shared" si="295"/>
        <v>0</v>
      </c>
      <c r="Y451" s="54">
        <f t="shared" si="296"/>
        <v>0</v>
      </c>
      <c r="Z451" s="54">
        <f t="shared" si="297"/>
        <v>0</v>
      </c>
      <c r="AA451" s="70">
        <f t="shared" si="298"/>
        <v>0</v>
      </c>
      <c r="AB451" s="74"/>
    </row>
    <row r="452" spans="1:28" ht="15.75">
      <c r="A452" s="140" t="s">
        <v>113</v>
      </c>
      <c r="B452" s="141" t="s">
        <v>97</v>
      </c>
      <c r="C452" s="141"/>
      <c r="D452" s="142"/>
      <c r="E452" s="47"/>
      <c r="F452" s="48"/>
      <c r="G452" s="49"/>
      <c r="H452" s="49"/>
      <c r="I452" s="49"/>
      <c r="J452" s="49"/>
      <c r="K452" s="94"/>
      <c r="L452" s="50"/>
      <c r="M452" s="50"/>
      <c r="N452" s="48"/>
      <c r="O452" s="51">
        <f t="shared" si="286"/>
        <v>0</v>
      </c>
      <c r="P452" s="93">
        <f t="shared" si="287"/>
        <v>0</v>
      </c>
      <c r="Q452" s="53">
        <f t="shared" si="288"/>
        <v>0</v>
      </c>
      <c r="R452" s="53">
        <f t="shared" si="289"/>
        <v>0</v>
      </c>
      <c r="S452" s="53">
        <f t="shared" si="290"/>
        <v>0</v>
      </c>
      <c r="T452" s="54">
        <f t="shared" si="291"/>
        <v>0</v>
      </c>
      <c r="U452" s="54">
        <f t="shared" si="292"/>
        <v>0</v>
      </c>
      <c r="V452" s="54">
        <f t="shared" si="293"/>
        <v>0</v>
      </c>
      <c r="W452" s="54">
        <f t="shared" si="294"/>
        <v>0</v>
      </c>
      <c r="X452" s="54">
        <f t="shared" si="295"/>
        <v>0</v>
      </c>
      <c r="Y452" s="54">
        <f t="shared" si="296"/>
        <v>0</v>
      </c>
      <c r="Z452" s="54">
        <f t="shared" si="297"/>
        <v>0</v>
      </c>
      <c r="AA452" s="54">
        <f t="shared" si="298"/>
        <v>0</v>
      </c>
    </row>
    <row r="453" spans="1:28">
      <c r="A453" s="44"/>
      <c r="B453" s="72"/>
      <c r="C453" s="46">
        <v>1</v>
      </c>
      <c r="D453" s="46"/>
      <c r="E453" s="47">
        <v>2</v>
      </c>
      <c r="F453" s="48"/>
      <c r="G453" s="49">
        <v>3</v>
      </c>
      <c r="H453" s="49">
        <f t="shared" ref="H453:H459" si="302">PRODUCT(E453,G453)</f>
        <v>6</v>
      </c>
      <c r="I453" s="49"/>
      <c r="J453" s="49">
        <v>12</v>
      </c>
      <c r="K453" s="94">
        <v>3.27</v>
      </c>
      <c r="L453" s="50"/>
      <c r="M453" s="50"/>
      <c r="N453" s="48" t="s">
        <v>72</v>
      </c>
      <c r="O453" s="51">
        <f t="shared" si="286"/>
        <v>3.27</v>
      </c>
      <c r="P453" s="93">
        <f t="shared" si="287"/>
        <v>3.27</v>
      </c>
      <c r="Q453" s="53">
        <f t="shared" si="288"/>
        <v>0</v>
      </c>
      <c r="R453" s="53">
        <f t="shared" si="289"/>
        <v>0</v>
      </c>
      <c r="S453" s="53">
        <f t="shared" si="290"/>
        <v>0</v>
      </c>
      <c r="T453" s="54">
        <f t="shared" si="291"/>
        <v>0</v>
      </c>
      <c r="U453" s="54">
        <f t="shared" si="292"/>
        <v>0</v>
      </c>
      <c r="V453" s="54">
        <f t="shared" si="293"/>
        <v>0</v>
      </c>
      <c r="W453" s="54">
        <f t="shared" si="294"/>
        <v>19.62</v>
      </c>
      <c r="X453" s="54">
        <f t="shared" si="295"/>
        <v>0</v>
      </c>
      <c r="Y453" s="54">
        <f t="shared" si="296"/>
        <v>0</v>
      </c>
      <c r="Z453" s="54">
        <f t="shared" si="297"/>
        <v>0</v>
      </c>
      <c r="AA453" s="70">
        <f t="shared" si="298"/>
        <v>0</v>
      </c>
      <c r="AB453" s="74"/>
    </row>
    <row r="454" spans="1:28">
      <c r="A454" s="44"/>
      <c r="B454" s="55"/>
      <c r="C454" s="46">
        <v>2</v>
      </c>
      <c r="D454" s="46"/>
      <c r="E454" s="47">
        <v>2</v>
      </c>
      <c r="F454" s="48"/>
      <c r="G454" s="49">
        <v>3</v>
      </c>
      <c r="H454" s="49">
        <f t="shared" si="302"/>
        <v>6</v>
      </c>
      <c r="I454" s="49"/>
      <c r="J454" s="49">
        <v>16</v>
      </c>
      <c r="K454" s="94">
        <v>5.31</v>
      </c>
      <c r="L454" s="50"/>
      <c r="M454" s="50"/>
      <c r="N454" s="48" t="s">
        <v>72</v>
      </c>
      <c r="O454" s="51">
        <f t="shared" si="286"/>
        <v>5.31</v>
      </c>
      <c r="P454" s="93">
        <f t="shared" si="287"/>
        <v>5.31</v>
      </c>
      <c r="Q454" s="53">
        <f t="shared" si="288"/>
        <v>0</v>
      </c>
      <c r="R454" s="53">
        <f t="shared" si="289"/>
        <v>0</v>
      </c>
      <c r="S454" s="53">
        <f t="shared" si="290"/>
        <v>0</v>
      </c>
      <c r="T454" s="54">
        <f t="shared" si="291"/>
        <v>0</v>
      </c>
      <c r="U454" s="54">
        <f t="shared" si="292"/>
        <v>0</v>
      </c>
      <c r="V454" s="54">
        <f t="shared" si="293"/>
        <v>0</v>
      </c>
      <c r="W454" s="54">
        <f t="shared" si="294"/>
        <v>0</v>
      </c>
      <c r="X454" s="54">
        <f t="shared" si="295"/>
        <v>0</v>
      </c>
      <c r="Y454" s="54">
        <f t="shared" si="296"/>
        <v>31.86</v>
      </c>
      <c r="Z454" s="54">
        <f t="shared" si="297"/>
        <v>0</v>
      </c>
      <c r="AA454" s="70">
        <f t="shared" si="298"/>
        <v>0</v>
      </c>
      <c r="AB454" s="74"/>
    </row>
    <row r="455" spans="1:28">
      <c r="A455" s="44"/>
      <c r="B455" s="72"/>
      <c r="C455" s="46">
        <v>3</v>
      </c>
      <c r="D455" s="46"/>
      <c r="E455" s="47">
        <v>2</v>
      </c>
      <c r="F455" s="48"/>
      <c r="G455" s="49">
        <v>48</v>
      </c>
      <c r="H455" s="49">
        <f t="shared" si="302"/>
        <v>96</v>
      </c>
      <c r="I455" s="49"/>
      <c r="J455" s="49">
        <v>6</v>
      </c>
      <c r="K455" s="94">
        <v>0.5</v>
      </c>
      <c r="L455" s="50"/>
      <c r="M455" s="50"/>
      <c r="N455" s="48" t="s">
        <v>72</v>
      </c>
      <c r="O455" s="51">
        <f t="shared" si="286"/>
        <v>0.5</v>
      </c>
      <c r="P455" s="93">
        <f t="shared" si="287"/>
        <v>0.5</v>
      </c>
      <c r="Q455" s="53">
        <f t="shared" si="288"/>
        <v>0</v>
      </c>
      <c r="R455" s="53">
        <f t="shared" si="289"/>
        <v>0</v>
      </c>
      <c r="S455" s="53">
        <f t="shared" si="290"/>
        <v>0</v>
      </c>
      <c r="T455" s="54">
        <f t="shared" si="291"/>
        <v>48</v>
      </c>
      <c r="U455" s="54">
        <f t="shared" si="292"/>
        <v>0</v>
      </c>
      <c r="V455" s="54">
        <f t="shared" si="293"/>
        <v>0</v>
      </c>
      <c r="W455" s="54">
        <f t="shared" si="294"/>
        <v>0</v>
      </c>
      <c r="X455" s="54">
        <f t="shared" si="295"/>
        <v>0</v>
      </c>
      <c r="Y455" s="54">
        <f t="shared" si="296"/>
        <v>0</v>
      </c>
      <c r="Z455" s="54">
        <f t="shared" si="297"/>
        <v>0</v>
      </c>
      <c r="AA455" s="70">
        <f t="shared" si="298"/>
        <v>0</v>
      </c>
      <c r="AB455" s="74"/>
    </row>
    <row r="456" spans="1:28">
      <c r="A456" s="44"/>
      <c r="B456" s="55"/>
      <c r="C456" s="46">
        <v>4</v>
      </c>
      <c r="D456" s="46"/>
      <c r="E456" s="47">
        <v>2</v>
      </c>
      <c r="F456" s="48"/>
      <c r="G456" s="49">
        <v>3</v>
      </c>
      <c r="H456" s="49">
        <f t="shared" si="302"/>
        <v>6</v>
      </c>
      <c r="I456" s="49"/>
      <c r="J456" s="49">
        <v>12</v>
      </c>
      <c r="K456" s="94">
        <v>5.08</v>
      </c>
      <c r="L456" s="50"/>
      <c r="M456" s="50"/>
      <c r="N456" s="48" t="s">
        <v>72</v>
      </c>
      <c r="O456" s="51">
        <f t="shared" si="286"/>
        <v>5.08</v>
      </c>
      <c r="P456" s="93">
        <f t="shared" si="287"/>
        <v>5.08</v>
      </c>
      <c r="Q456" s="53">
        <f t="shared" si="288"/>
        <v>0</v>
      </c>
      <c r="R456" s="53">
        <f t="shared" si="289"/>
        <v>0</v>
      </c>
      <c r="S456" s="53">
        <f t="shared" si="290"/>
        <v>0</v>
      </c>
      <c r="T456" s="54">
        <f t="shared" si="291"/>
        <v>0</v>
      </c>
      <c r="U456" s="54">
        <f t="shared" si="292"/>
        <v>0</v>
      </c>
      <c r="V456" s="54">
        <f t="shared" si="293"/>
        <v>0</v>
      </c>
      <c r="W456" s="54">
        <f t="shared" si="294"/>
        <v>30.48</v>
      </c>
      <c r="X456" s="54">
        <f t="shared" si="295"/>
        <v>0</v>
      </c>
      <c r="Y456" s="54">
        <f t="shared" si="296"/>
        <v>0</v>
      </c>
      <c r="Z456" s="54">
        <f t="shared" si="297"/>
        <v>0</v>
      </c>
      <c r="AA456" s="70">
        <f t="shared" si="298"/>
        <v>0</v>
      </c>
      <c r="AB456" s="74"/>
    </row>
    <row r="457" spans="1:28">
      <c r="A457" s="44"/>
      <c r="B457" s="55"/>
      <c r="C457" s="46">
        <v>5</v>
      </c>
      <c r="D457" s="46"/>
      <c r="E457" s="47">
        <v>2</v>
      </c>
      <c r="F457" s="48"/>
      <c r="G457" s="49">
        <v>3</v>
      </c>
      <c r="H457" s="49">
        <f t="shared" si="302"/>
        <v>6</v>
      </c>
      <c r="I457" s="49"/>
      <c r="J457" s="49">
        <v>12</v>
      </c>
      <c r="K457" s="94">
        <v>2.35</v>
      </c>
      <c r="L457" s="50"/>
      <c r="M457" s="50"/>
      <c r="N457" s="48" t="s">
        <v>72</v>
      </c>
      <c r="O457" s="51">
        <f t="shared" si="286"/>
        <v>2.35</v>
      </c>
      <c r="P457" s="93">
        <f t="shared" si="287"/>
        <v>2.35</v>
      </c>
      <c r="Q457" s="53">
        <f t="shared" si="288"/>
        <v>0</v>
      </c>
      <c r="R457" s="53">
        <f t="shared" si="289"/>
        <v>0</v>
      </c>
      <c r="S457" s="53">
        <f t="shared" si="290"/>
        <v>0</v>
      </c>
      <c r="T457" s="54">
        <f t="shared" si="291"/>
        <v>0</v>
      </c>
      <c r="U457" s="54">
        <f t="shared" si="292"/>
        <v>0</v>
      </c>
      <c r="V457" s="54">
        <f t="shared" si="293"/>
        <v>0</v>
      </c>
      <c r="W457" s="54">
        <f t="shared" si="294"/>
        <v>14.100000000000001</v>
      </c>
      <c r="X457" s="54">
        <f t="shared" si="295"/>
        <v>0</v>
      </c>
      <c r="Y457" s="54">
        <f t="shared" si="296"/>
        <v>0</v>
      </c>
      <c r="Z457" s="54">
        <f t="shared" si="297"/>
        <v>0</v>
      </c>
      <c r="AA457" s="70">
        <f t="shared" si="298"/>
        <v>0</v>
      </c>
      <c r="AB457" s="74"/>
    </row>
    <row r="458" spans="1:28">
      <c r="A458" s="44"/>
      <c r="B458" s="72"/>
      <c r="C458" s="46">
        <v>6</v>
      </c>
      <c r="D458" s="46"/>
      <c r="E458" s="47">
        <v>2</v>
      </c>
      <c r="F458" s="48"/>
      <c r="G458" s="49">
        <v>3</v>
      </c>
      <c r="H458" s="49">
        <f t="shared" si="302"/>
        <v>6</v>
      </c>
      <c r="I458" s="49"/>
      <c r="J458" s="49">
        <v>8</v>
      </c>
      <c r="K458" s="94">
        <v>4.3499999999999996</v>
      </c>
      <c r="L458" s="50"/>
      <c r="M458" s="50"/>
      <c r="N458" s="48" t="s">
        <v>72</v>
      </c>
      <c r="O458" s="51">
        <f t="shared" si="286"/>
        <v>4.3499999999999996</v>
      </c>
      <c r="P458" s="93">
        <f t="shared" si="287"/>
        <v>4.3499999999999996</v>
      </c>
      <c r="Q458" s="53">
        <f t="shared" si="288"/>
        <v>0</v>
      </c>
      <c r="R458" s="53">
        <f t="shared" si="289"/>
        <v>0</v>
      </c>
      <c r="S458" s="53">
        <f t="shared" si="290"/>
        <v>0</v>
      </c>
      <c r="T458" s="54">
        <f t="shared" si="291"/>
        <v>0</v>
      </c>
      <c r="U458" s="54">
        <f t="shared" si="292"/>
        <v>26.099999999999998</v>
      </c>
      <c r="V458" s="54">
        <f t="shared" si="293"/>
        <v>0</v>
      </c>
      <c r="W458" s="54">
        <f t="shared" si="294"/>
        <v>0</v>
      </c>
      <c r="X458" s="54">
        <f t="shared" si="295"/>
        <v>0</v>
      </c>
      <c r="Y458" s="54">
        <f t="shared" si="296"/>
        <v>0</v>
      </c>
      <c r="Z458" s="54">
        <f t="shared" si="297"/>
        <v>0</v>
      </c>
      <c r="AA458" s="70">
        <f t="shared" si="298"/>
        <v>0</v>
      </c>
      <c r="AB458" s="74"/>
    </row>
    <row r="459" spans="1:28">
      <c r="A459" s="44"/>
      <c r="B459" s="55"/>
      <c r="C459" s="46">
        <v>7</v>
      </c>
      <c r="D459" s="46"/>
      <c r="E459" s="47">
        <v>2</v>
      </c>
      <c r="F459" s="48"/>
      <c r="G459" s="49">
        <v>48</v>
      </c>
      <c r="H459" s="49">
        <f t="shared" si="302"/>
        <v>96</v>
      </c>
      <c r="I459" s="49"/>
      <c r="J459" s="49">
        <v>6</v>
      </c>
      <c r="K459" s="94">
        <v>1.17</v>
      </c>
      <c r="L459" s="50"/>
      <c r="M459" s="50"/>
      <c r="N459" s="48" t="s">
        <v>72</v>
      </c>
      <c r="O459" s="51">
        <f t="shared" si="286"/>
        <v>1.17</v>
      </c>
      <c r="P459" s="93">
        <f t="shared" si="287"/>
        <v>1.17</v>
      </c>
      <c r="Q459" s="53">
        <f t="shared" si="288"/>
        <v>0</v>
      </c>
      <c r="R459" s="53">
        <f t="shared" si="289"/>
        <v>0</v>
      </c>
      <c r="S459" s="53">
        <f t="shared" si="290"/>
        <v>0</v>
      </c>
      <c r="T459" s="54">
        <f t="shared" si="291"/>
        <v>112.32</v>
      </c>
      <c r="U459" s="54">
        <f t="shared" si="292"/>
        <v>0</v>
      </c>
      <c r="V459" s="54">
        <f t="shared" si="293"/>
        <v>0</v>
      </c>
      <c r="W459" s="54">
        <f t="shared" si="294"/>
        <v>0</v>
      </c>
      <c r="X459" s="54">
        <f t="shared" si="295"/>
        <v>0</v>
      </c>
      <c r="Y459" s="54">
        <f t="shared" si="296"/>
        <v>0</v>
      </c>
      <c r="Z459" s="54">
        <f t="shared" si="297"/>
        <v>0</v>
      </c>
      <c r="AA459" s="70">
        <f t="shared" si="298"/>
        <v>0</v>
      </c>
      <c r="AB459" s="74"/>
    </row>
    <row r="460" spans="1:28" ht="15.75">
      <c r="A460" s="140" t="s">
        <v>114</v>
      </c>
      <c r="B460" s="141" t="s">
        <v>97</v>
      </c>
      <c r="C460" s="141"/>
      <c r="D460" s="142"/>
      <c r="E460" s="47"/>
      <c r="F460" s="48"/>
      <c r="G460" s="49"/>
      <c r="H460" s="49"/>
      <c r="I460" s="49"/>
      <c r="J460" s="49"/>
      <c r="K460" s="94"/>
      <c r="L460" s="50"/>
      <c r="M460" s="50"/>
      <c r="N460" s="48"/>
      <c r="O460" s="51">
        <f t="shared" si="286"/>
        <v>0</v>
      </c>
      <c r="P460" s="93">
        <f t="shared" si="287"/>
        <v>0</v>
      </c>
      <c r="Q460" s="53">
        <f t="shared" si="288"/>
        <v>0</v>
      </c>
      <c r="R460" s="53">
        <f t="shared" si="289"/>
        <v>0</v>
      </c>
      <c r="S460" s="53">
        <f t="shared" si="290"/>
        <v>0</v>
      </c>
      <c r="T460" s="54">
        <f t="shared" si="291"/>
        <v>0</v>
      </c>
      <c r="U460" s="54">
        <f t="shared" si="292"/>
        <v>0</v>
      </c>
      <c r="V460" s="54">
        <f t="shared" si="293"/>
        <v>0</v>
      </c>
      <c r="W460" s="54">
        <f t="shared" si="294"/>
        <v>0</v>
      </c>
      <c r="X460" s="54">
        <f t="shared" si="295"/>
        <v>0</v>
      </c>
      <c r="Y460" s="54">
        <f t="shared" si="296"/>
        <v>0</v>
      </c>
      <c r="Z460" s="54">
        <f t="shared" si="297"/>
        <v>0</v>
      </c>
      <c r="AA460" s="54">
        <f t="shared" si="298"/>
        <v>0</v>
      </c>
    </row>
    <row r="461" spans="1:28">
      <c r="A461" s="44"/>
      <c r="B461" s="72"/>
      <c r="C461" s="46">
        <v>8</v>
      </c>
      <c r="D461" s="46"/>
      <c r="E461" s="47">
        <v>2</v>
      </c>
      <c r="F461" s="48"/>
      <c r="G461" s="49">
        <v>48</v>
      </c>
      <c r="H461" s="49">
        <f t="shared" ref="H461:H466" si="303">PRODUCT(E461,G461)</f>
        <v>96</v>
      </c>
      <c r="I461" s="49"/>
      <c r="J461" s="49">
        <v>6</v>
      </c>
      <c r="K461" s="94">
        <v>0.5</v>
      </c>
      <c r="L461" s="50"/>
      <c r="M461" s="50"/>
      <c r="N461" s="48" t="s">
        <v>72</v>
      </c>
      <c r="O461" s="51">
        <f t="shared" si="286"/>
        <v>0.5</v>
      </c>
      <c r="P461" s="93">
        <f t="shared" si="287"/>
        <v>0.5</v>
      </c>
      <c r="Q461" s="53">
        <f t="shared" si="288"/>
        <v>0</v>
      </c>
      <c r="R461" s="53">
        <f t="shared" si="289"/>
        <v>0</v>
      </c>
      <c r="S461" s="53">
        <f t="shared" si="290"/>
        <v>0</v>
      </c>
      <c r="T461" s="54">
        <f t="shared" si="291"/>
        <v>48</v>
      </c>
      <c r="U461" s="54">
        <f t="shared" si="292"/>
        <v>0</v>
      </c>
      <c r="V461" s="54">
        <f t="shared" si="293"/>
        <v>0</v>
      </c>
      <c r="W461" s="54">
        <f t="shared" si="294"/>
        <v>0</v>
      </c>
      <c r="X461" s="54">
        <f t="shared" si="295"/>
        <v>0</v>
      </c>
      <c r="Y461" s="54">
        <f t="shared" si="296"/>
        <v>0</v>
      </c>
      <c r="Z461" s="54">
        <f t="shared" si="297"/>
        <v>0</v>
      </c>
      <c r="AA461" s="70">
        <f t="shared" si="298"/>
        <v>0</v>
      </c>
      <c r="AB461" s="74"/>
    </row>
    <row r="462" spans="1:28">
      <c r="A462" s="44"/>
      <c r="B462" s="72"/>
      <c r="C462" s="46">
        <v>9</v>
      </c>
      <c r="D462" s="46"/>
      <c r="E462" s="47">
        <v>2</v>
      </c>
      <c r="F462" s="48"/>
      <c r="G462" s="49">
        <v>3</v>
      </c>
      <c r="H462" s="49">
        <f t="shared" si="303"/>
        <v>6</v>
      </c>
      <c r="I462" s="49"/>
      <c r="J462" s="49">
        <v>12</v>
      </c>
      <c r="K462" s="94">
        <v>3.27</v>
      </c>
      <c r="L462" s="50"/>
      <c r="M462" s="50"/>
      <c r="N462" s="48" t="s">
        <v>72</v>
      </c>
      <c r="O462" s="51">
        <f t="shared" si="286"/>
        <v>3.27</v>
      </c>
      <c r="P462" s="93">
        <f t="shared" si="287"/>
        <v>3.27</v>
      </c>
      <c r="Q462" s="53">
        <f t="shared" si="288"/>
        <v>0</v>
      </c>
      <c r="R462" s="53">
        <f t="shared" si="289"/>
        <v>0</v>
      </c>
      <c r="S462" s="53">
        <f t="shared" si="290"/>
        <v>0</v>
      </c>
      <c r="T462" s="54">
        <f t="shared" si="291"/>
        <v>0</v>
      </c>
      <c r="U462" s="54">
        <f t="shared" si="292"/>
        <v>0</v>
      </c>
      <c r="V462" s="54">
        <f t="shared" si="293"/>
        <v>0</v>
      </c>
      <c r="W462" s="54">
        <f t="shared" si="294"/>
        <v>19.62</v>
      </c>
      <c r="X462" s="54">
        <f t="shared" si="295"/>
        <v>0</v>
      </c>
      <c r="Y462" s="54">
        <f t="shared" si="296"/>
        <v>0</v>
      </c>
      <c r="Z462" s="54">
        <f t="shared" si="297"/>
        <v>0</v>
      </c>
      <c r="AA462" s="70">
        <f t="shared" si="298"/>
        <v>0</v>
      </c>
      <c r="AB462" s="74"/>
    </row>
    <row r="463" spans="1:28">
      <c r="A463" s="44"/>
      <c r="B463" s="55"/>
      <c r="C463" s="46">
        <v>10</v>
      </c>
      <c r="D463" s="46"/>
      <c r="E463" s="47">
        <v>2</v>
      </c>
      <c r="F463" s="48"/>
      <c r="G463" s="49">
        <v>3</v>
      </c>
      <c r="H463" s="49">
        <f t="shared" si="303"/>
        <v>6</v>
      </c>
      <c r="I463" s="49"/>
      <c r="J463" s="49">
        <v>12</v>
      </c>
      <c r="K463" s="94">
        <v>5.08</v>
      </c>
      <c r="L463" s="50"/>
      <c r="M463" s="50"/>
      <c r="N463" s="48" t="s">
        <v>72</v>
      </c>
      <c r="O463" s="51">
        <f t="shared" si="286"/>
        <v>5.08</v>
      </c>
      <c r="P463" s="93">
        <f t="shared" si="287"/>
        <v>5.08</v>
      </c>
      <c r="Q463" s="53">
        <f t="shared" si="288"/>
        <v>0</v>
      </c>
      <c r="R463" s="53">
        <f t="shared" si="289"/>
        <v>0</v>
      </c>
      <c r="S463" s="53">
        <f t="shared" si="290"/>
        <v>0</v>
      </c>
      <c r="T463" s="54">
        <f t="shared" si="291"/>
        <v>0</v>
      </c>
      <c r="U463" s="54">
        <f t="shared" si="292"/>
        <v>0</v>
      </c>
      <c r="V463" s="54">
        <f t="shared" si="293"/>
        <v>0</v>
      </c>
      <c r="W463" s="54">
        <f t="shared" si="294"/>
        <v>30.48</v>
      </c>
      <c r="X463" s="54">
        <f t="shared" si="295"/>
        <v>0</v>
      </c>
      <c r="Y463" s="54">
        <f t="shared" si="296"/>
        <v>0</v>
      </c>
      <c r="Z463" s="54">
        <f t="shared" si="297"/>
        <v>0</v>
      </c>
      <c r="AA463" s="70">
        <f t="shared" si="298"/>
        <v>0</v>
      </c>
      <c r="AB463" s="74"/>
    </row>
    <row r="464" spans="1:28">
      <c r="A464" s="44"/>
      <c r="B464" s="72"/>
      <c r="C464" s="46">
        <v>11</v>
      </c>
      <c r="D464" s="46"/>
      <c r="E464" s="47">
        <v>2</v>
      </c>
      <c r="F464" s="48"/>
      <c r="G464" s="49">
        <v>3</v>
      </c>
      <c r="H464" s="49">
        <f t="shared" si="303"/>
        <v>6</v>
      </c>
      <c r="I464" s="49"/>
      <c r="J464" s="49">
        <v>12</v>
      </c>
      <c r="K464" s="94">
        <v>2.35</v>
      </c>
      <c r="L464" s="50"/>
      <c r="M464" s="50"/>
      <c r="N464" s="48" t="s">
        <v>72</v>
      </c>
      <c r="O464" s="51">
        <f t="shared" si="286"/>
        <v>2.35</v>
      </c>
      <c r="P464" s="93">
        <f t="shared" si="287"/>
        <v>2.35</v>
      </c>
      <c r="Q464" s="53">
        <f t="shared" si="288"/>
        <v>0</v>
      </c>
      <c r="R464" s="53">
        <f t="shared" si="289"/>
        <v>0</v>
      </c>
      <c r="S464" s="53">
        <f t="shared" si="290"/>
        <v>0</v>
      </c>
      <c r="T464" s="54">
        <f t="shared" si="291"/>
        <v>0</v>
      </c>
      <c r="U464" s="54">
        <f t="shared" si="292"/>
        <v>0</v>
      </c>
      <c r="V464" s="54">
        <f t="shared" si="293"/>
        <v>0</v>
      </c>
      <c r="W464" s="54">
        <f t="shared" si="294"/>
        <v>14.100000000000001</v>
      </c>
      <c r="X464" s="54">
        <f t="shared" si="295"/>
        <v>0</v>
      </c>
      <c r="Y464" s="54">
        <f t="shared" si="296"/>
        <v>0</v>
      </c>
      <c r="Z464" s="54">
        <f t="shared" si="297"/>
        <v>0</v>
      </c>
      <c r="AA464" s="70">
        <f t="shared" si="298"/>
        <v>0</v>
      </c>
      <c r="AB464" s="74"/>
    </row>
    <row r="465" spans="1:28">
      <c r="A465" s="44"/>
      <c r="B465" s="55"/>
      <c r="C465" s="46">
        <v>12</v>
      </c>
      <c r="D465" s="46"/>
      <c r="E465" s="47">
        <v>2</v>
      </c>
      <c r="F465" s="48"/>
      <c r="G465" s="49">
        <v>3</v>
      </c>
      <c r="H465" s="49">
        <f t="shared" si="303"/>
        <v>6</v>
      </c>
      <c r="I465" s="49"/>
      <c r="J465" s="49">
        <v>8</v>
      </c>
      <c r="K465" s="94">
        <v>4.3499999999999996</v>
      </c>
      <c r="L465" s="50"/>
      <c r="M465" s="50"/>
      <c r="N465" s="48" t="s">
        <v>72</v>
      </c>
      <c r="O465" s="51">
        <f t="shared" si="286"/>
        <v>4.3499999999999996</v>
      </c>
      <c r="P465" s="93">
        <f t="shared" si="287"/>
        <v>4.3499999999999996</v>
      </c>
      <c r="Q465" s="53">
        <f t="shared" si="288"/>
        <v>0</v>
      </c>
      <c r="R465" s="53">
        <f t="shared" si="289"/>
        <v>0</v>
      </c>
      <c r="S465" s="53">
        <f t="shared" si="290"/>
        <v>0</v>
      </c>
      <c r="T465" s="54">
        <f t="shared" si="291"/>
        <v>0</v>
      </c>
      <c r="U465" s="54">
        <f t="shared" si="292"/>
        <v>26.099999999999998</v>
      </c>
      <c r="V465" s="54">
        <f t="shared" si="293"/>
        <v>0</v>
      </c>
      <c r="W465" s="54">
        <f t="shared" si="294"/>
        <v>0</v>
      </c>
      <c r="X465" s="54">
        <f t="shared" si="295"/>
        <v>0</v>
      </c>
      <c r="Y465" s="54">
        <f t="shared" si="296"/>
        <v>0</v>
      </c>
      <c r="Z465" s="54">
        <f t="shared" si="297"/>
        <v>0</v>
      </c>
      <c r="AA465" s="70">
        <f t="shared" si="298"/>
        <v>0</v>
      </c>
      <c r="AB465" s="74"/>
    </row>
    <row r="466" spans="1:28">
      <c r="A466" s="44"/>
      <c r="B466" s="72"/>
      <c r="C466" s="46">
        <v>13</v>
      </c>
      <c r="D466" s="46"/>
      <c r="E466" s="47">
        <v>2</v>
      </c>
      <c r="F466" s="48"/>
      <c r="G466" s="49">
        <v>48</v>
      </c>
      <c r="H466" s="49">
        <f t="shared" si="303"/>
        <v>96</v>
      </c>
      <c r="I466" s="49"/>
      <c r="J466" s="49">
        <v>6</v>
      </c>
      <c r="K466" s="94">
        <v>1.17</v>
      </c>
      <c r="L466" s="50"/>
      <c r="M466" s="50"/>
      <c r="N466" s="48" t="s">
        <v>72</v>
      </c>
      <c r="O466" s="51">
        <f t="shared" si="286"/>
        <v>1.17</v>
      </c>
      <c r="P466" s="93">
        <f t="shared" si="287"/>
        <v>1.17</v>
      </c>
      <c r="Q466" s="53">
        <f t="shared" si="288"/>
        <v>0</v>
      </c>
      <c r="R466" s="53">
        <f t="shared" si="289"/>
        <v>0</v>
      </c>
      <c r="S466" s="53">
        <f t="shared" si="290"/>
        <v>0</v>
      </c>
      <c r="T466" s="54">
        <f t="shared" si="291"/>
        <v>112.32</v>
      </c>
      <c r="U466" s="54">
        <f t="shared" si="292"/>
        <v>0</v>
      </c>
      <c r="V466" s="54">
        <f t="shared" si="293"/>
        <v>0</v>
      </c>
      <c r="W466" s="54">
        <f t="shared" si="294"/>
        <v>0</v>
      </c>
      <c r="X466" s="54">
        <f t="shared" si="295"/>
        <v>0</v>
      </c>
      <c r="Y466" s="54">
        <f t="shared" si="296"/>
        <v>0</v>
      </c>
      <c r="Z466" s="54">
        <f t="shared" si="297"/>
        <v>0</v>
      </c>
      <c r="AA466" s="70">
        <f t="shared" si="298"/>
        <v>0</v>
      </c>
      <c r="AB466" s="74"/>
    </row>
    <row r="467" spans="1:28" ht="15.75">
      <c r="A467" s="140" t="s">
        <v>116</v>
      </c>
      <c r="B467" s="141" t="s">
        <v>97</v>
      </c>
      <c r="C467" s="141"/>
      <c r="D467" s="142"/>
      <c r="E467" s="47"/>
      <c r="F467" s="48"/>
      <c r="G467" s="49"/>
      <c r="H467" s="49"/>
      <c r="I467" s="49"/>
      <c r="J467" s="49"/>
      <c r="K467" s="94"/>
      <c r="L467" s="50"/>
      <c r="M467" s="50"/>
      <c r="N467" s="48"/>
      <c r="O467" s="51">
        <f t="shared" si="286"/>
        <v>0</v>
      </c>
      <c r="P467" s="93">
        <f t="shared" si="287"/>
        <v>0</v>
      </c>
      <c r="Q467" s="53">
        <f t="shared" si="288"/>
        <v>0</v>
      </c>
      <c r="R467" s="53">
        <f t="shared" si="289"/>
        <v>0</v>
      </c>
      <c r="S467" s="53">
        <f t="shared" si="290"/>
        <v>0</v>
      </c>
      <c r="T467" s="54">
        <f t="shared" si="291"/>
        <v>0</v>
      </c>
      <c r="U467" s="54">
        <f t="shared" si="292"/>
        <v>0</v>
      </c>
      <c r="V467" s="54">
        <f t="shared" si="293"/>
        <v>0</v>
      </c>
      <c r="W467" s="54">
        <f t="shared" si="294"/>
        <v>0</v>
      </c>
      <c r="X467" s="54">
        <f t="shared" si="295"/>
        <v>0</v>
      </c>
      <c r="Y467" s="54">
        <f t="shared" si="296"/>
        <v>0</v>
      </c>
      <c r="Z467" s="54">
        <f t="shared" si="297"/>
        <v>0</v>
      </c>
      <c r="AA467" s="54">
        <f t="shared" si="298"/>
        <v>0</v>
      </c>
    </row>
    <row r="468" spans="1:28">
      <c r="A468" s="44"/>
      <c r="B468" s="72"/>
      <c r="C468" s="46">
        <v>1</v>
      </c>
      <c r="D468" s="46"/>
      <c r="E468" s="47">
        <v>2</v>
      </c>
      <c r="F468" s="48"/>
      <c r="G468" s="49">
        <v>6</v>
      </c>
      <c r="H468" s="49">
        <f>PRODUCT(E468,G468)</f>
        <v>12</v>
      </c>
      <c r="I468" s="49"/>
      <c r="J468" s="49">
        <v>12</v>
      </c>
      <c r="K468" s="94">
        <v>2.96</v>
      </c>
      <c r="L468" s="50"/>
      <c r="M468" s="50"/>
      <c r="N468" s="48" t="s">
        <v>72</v>
      </c>
      <c r="O468" s="51">
        <f t="shared" si="286"/>
        <v>2.96</v>
      </c>
      <c r="P468" s="93">
        <f t="shared" si="287"/>
        <v>2.96</v>
      </c>
      <c r="Q468" s="53">
        <f t="shared" si="288"/>
        <v>0</v>
      </c>
      <c r="R468" s="53">
        <f t="shared" si="289"/>
        <v>0</v>
      </c>
      <c r="S468" s="53">
        <f t="shared" si="290"/>
        <v>0</v>
      </c>
      <c r="T468" s="54">
        <f t="shared" si="291"/>
        <v>0</v>
      </c>
      <c r="U468" s="54">
        <f t="shared" si="292"/>
        <v>0</v>
      </c>
      <c r="V468" s="54">
        <f t="shared" si="293"/>
        <v>0</v>
      </c>
      <c r="W468" s="54">
        <f t="shared" si="294"/>
        <v>35.519999999999996</v>
      </c>
      <c r="X468" s="54">
        <f t="shared" si="295"/>
        <v>0</v>
      </c>
      <c r="Y468" s="54">
        <f t="shared" si="296"/>
        <v>0</v>
      </c>
      <c r="Z468" s="54">
        <f t="shared" si="297"/>
        <v>0</v>
      </c>
      <c r="AA468" s="70">
        <f t="shared" si="298"/>
        <v>0</v>
      </c>
      <c r="AB468" s="74"/>
    </row>
    <row r="469" spans="1:28">
      <c r="A469" s="44"/>
      <c r="B469" s="72"/>
      <c r="C469" s="46">
        <v>2</v>
      </c>
      <c r="D469" s="46"/>
      <c r="E469" s="47">
        <v>2</v>
      </c>
      <c r="F469" s="48"/>
      <c r="G469" s="49">
        <v>3</v>
      </c>
      <c r="H469" s="49">
        <f>PRODUCT(E469,G469)</f>
        <v>6</v>
      </c>
      <c r="I469" s="49"/>
      <c r="J469" s="49">
        <v>12</v>
      </c>
      <c r="K469" s="94">
        <v>2.42</v>
      </c>
      <c r="L469" s="50"/>
      <c r="M469" s="50"/>
      <c r="N469" s="48" t="s">
        <v>72</v>
      </c>
      <c r="O469" s="51">
        <f t="shared" si="286"/>
        <v>2.42</v>
      </c>
      <c r="P469" s="93">
        <f t="shared" si="287"/>
        <v>2.42</v>
      </c>
      <c r="Q469" s="53">
        <f t="shared" si="288"/>
        <v>0</v>
      </c>
      <c r="R469" s="53">
        <f t="shared" si="289"/>
        <v>0</v>
      </c>
      <c r="S469" s="53">
        <f t="shared" si="290"/>
        <v>0</v>
      </c>
      <c r="T469" s="54">
        <f t="shared" si="291"/>
        <v>0</v>
      </c>
      <c r="U469" s="54">
        <f t="shared" si="292"/>
        <v>0</v>
      </c>
      <c r="V469" s="54">
        <f t="shared" si="293"/>
        <v>0</v>
      </c>
      <c r="W469" s="54">
        <f t="shared" si="294"/>
        <v>14.52</v>
      </c>
      <c r="X469" s="54">
        <f t="shared" si="295"/>
        <v>0</v>
      </c>
      <c r="Y469" s="54">
        <f t="shared" si="296"/>
        <v>0</v>
      </c>
      <c r="Z469" s="54">
        <f t="shared" si="297"/>
        <v>0</v>
      </c>
      <c r="AA469" s="70">
        <f t="shared" si="298"/>
        <v>0</v>
      </c>
      <c r="AB469" s="74"/>
    </row>
    <row r="470" spans="1:28">
      <c r="A470" s="44"/>
      <c r="B470" s="55"/>
      <c r="C470" s="46">
        <v>3</v>
      </c>
      <c r="D470" s="46"/>
      <c r="E470" s="47">
        <v>2</v>
      </c>
      <c r="F470" s="48"/>
      <c r="G470" s="49">
        <v>21</v>
      </c>
      <c r="H470" s="49">
        <f>PRODUCT(E470,G470)</f>
        <v>42</v>
      </c>
      <c r="I470" s="49"/>
      <c r="J470" s="49">
        <v>6</v>
      </c>
      <c r="K470" s="94">
        <v>0.48</v>
      </c>
      <c r="L470" s="50"/>
      <c r="M470" s="50"/>
      <c r="N470" s="48" t="s">
        <v>72</v>
      </c>
      <c r="O470" s="51">
        <f t="shared" si="286"/>
        <v>0.48</v>
      </c>
      <c r="P470" s="93">
        <f t="shared" si="287"/>
        <v>0.48</v>
      </c>
      <c r="Q470" s="53">
        <f t="shared" si="288"/>
        <v>0</v>
      </c>
      <c r="R470" s="53">
        <f t="shared" si="289"/>
        <v>0</v>
      </c>
      <c r="S470" s="53">
        <f t="shared" si="290"/>
        <v>0</v>
      </c>
      <c r="T470" s="54">
        <f t="shared" si="291"/>
        <v>20.16</v>
      </c>
      <c r="U470" s="54">
        <f t="shared" si="292"/>
        <v>0</v>
      </c>
      <c r="V470" s="54">
        <f t="shared" si="293"/>
        <v>0</v>
      </c>
      <c r="W470" s="54">
        <f t="shared" si="294"/>
        <v>0</v>
      </c>
      <c r="X470" s="54">
        <f t="shared" si="295"/>
        <v>0</v>
      </c>
      <c r="Y470" s="54">
        <f t="shared" si="296"/>
        <v>0</v>
      </c>
      <c r="Z470" s="54">
        <f t="shared" si="297"/>
        <v>0</v>
      </c>
      <c r="AA470" s="70">
        <f t="shared" si="298"/>
        <v>0</v>
      </c>
      <c r="AB470" s="74"/>
    </row>
    <row r="471" spans="1:28">
      <c r="A471" s="44"/>
      <c r="B471" s="72"/>
      <c r="C471" s="46">
        <v>4</v>
      </c>
      <c r="D471" s="46"/>
      <c r="E471" s="47">
        <v>2</v>
      </c>
      <c r="F471" s="48"/>
      <c r="G471" s="49">
        <v>21</v>
      </c>
      <c r="H471" s="49">
        <f>PRODUCT(E471,G471)</f>
        <v>42</v>
      </c>
      <c r="I471" s="49"/>
      <c r="J471" s="49">
        <v>6</v>
      </c>
      <c r="K471" s="94">
        <v>1.1000000000000001</v>
      </c>
      <c r="L471" s="50"/>
      <c r="M471" s="50"/>
      <c r="N471" s="48" t="s">
        <v>72</v>
      </c>
      <c r="O471" s="51">
        <f t="shared" si="286"/>
        <v>1.1000000000000001</v>
      </c>
      <c r="P471" s="93">
        <f t="shared" si="287"/>
        <v>1.1000000000000001</v>
      </c>
      <c r="Q471" s="53">
        <f t="shared" si="288"/>
        <v>0</v>
      </c>
      <c r="R471" s="53">
        <f t="shared" si="289"/>
        <v>0</v>
      </c>
      <c r="S471" s="53">
        <f t="shared" si="290"/>
        <v>0</v>
      </c>
      <c r="T471" s="54">
        <f t="shared" si="291"/>
        <v>46.2</v>
      </c>
      <c r="U471" s="54">
        <f t="shared" si="292"/>
        <v>0</v>
      </c>
      <c r="V471" s="54">
        <f t="shared" si="293"/>
        <v>0</v>
      </c>
      <c r="W471" s="54">
        <f t="shared" si="294"/>
        <v>0</v>
      </c>
      <c r="X471" s="54">
        <f t="shared" si="295"/>
        <v>0</v>
      </c>
      <c r="Y471" s="54">
        <f t="shared" si="296"/>
        <v>0</v>
      </c>
      <c r="Z471" s="54">
        <f t="shared" si="297"/>
        <v>0</v>
      </c>
      <c r="AA471" s="70">
        <f t="shared" si="298"/>
        <v>0</v>
      </c>
      <c r="AB471" s="74"/>
    </row>
    <row r="472" spans="1:28" ht="15.75">
      <c r="A472" s="140" t="s">
        <v>117</v>
      </c>
      <c r="B472" s="141" t="s">
        <v>97</v>
      </c>
      <c r="C472" s="141"/>
      <c r="D472" s="142"/>
      <c r="E472" s="47"/>
      <c r="F472" s="48"/>
      <c r="G472" s="49"/>
      <c r="H472" s="49"/>
      <c r="I472" s="49"/>
      <c r="J472" s="49"/>
      <c r="K472" s="94"/>
      <c r="L472" s="50"/>
      <c r="M472" s="50"/>
      <c r="N472" s="48"/>
      <c r="O472" s="51">
        <f t="shared" si="286"/>
        <v>0</v>
      </c>
      <c r="P472" s="93">
        <f t="shared" si="287"/>
        <v>0</v>
      </c>
      <c r="Q472" s="53">
        <f t="shared" si="288"/>
        <v>0</v>
      </c>
      <c r="R472" s="53">
        <f t="shared" si="289"/>
        <v>0</v>
      </c>
      <c r="S472" s="53">
        <f t="shared" si="290"/>
        <v>0</v>
      </c>
      <c r="T472" s="54">
        <f t="shared" si="291"/>
        <v>0</v>
      </c>
      <c r="U472" s="54">
        <f t="shared" si="292"/>
        <v>0</v>
      </c>
      <c r="V472" s="54">
        <f t="shared" si="293"/>
        <v>0</v>
      </c>
      <c r="W472" s="54">
        <f t="shared" si="294"/>
        <v>0</v>
      </c>
      <c r="X472" s="54">
        <f t="shared" si="295"/>
        <v>0</v>
      </c>
      <c r="Y472" s="54">
        <f t="shared" si="296"/>
        <v>0</v>
      </c>
      <c r="Z472" s="54">
        <f t="shared" si="297"/>
        <v>0</v>
      </c>
      <c r="AA472" s="54">
        <f t="shared" si="298"/>
        <v>0</v>
      </c>
    </row>
    <row r="473" spans="1:28">
      <c r="A473" s="44"/>
      <c r="B473" s="72"/>
      <c r="C473" s="46">
        <v>1</v>
      </c>
      <c r="D473" s="46"/>
      <c r="E473" s="47">
        <v>2</v>
      </c>
      <c r="F473" s="48"/>
      <c r="G473" s="49">
        <v>3</v>
      </c>
      <c r="H473" s="49">
        <f t="shared" ref="H473:H479" si="304">PRODUCT(E473,G473)</f>
        <v>6</v>
      </c>
      <c r="I473" s="49"/>
      <c r="J473" s="49">
        <v>14</v>
      </c>
      <c r="K473" s="94">
        <v>5.0999999999999996</v>
      </c>
      <c r="L473" s="50"/>
      <c r="M473" s="50"/>
      <c r="N473" s="48" t="s">
        <v>72</v>
      </c>
      <c r="O473" s="51">
        <f t="shared" si="286"/>
        <v>5.0999999999999996</v>
      </c>
      <c r="P473" s="93">
        <f t="shared" si="287"/>
        <v>5.0999999999999996</v>
      </c>
      <c r="Q473" s="53">
        <f t="shared" si="288"/>
        <v>0</v>
      </c>
      <c r="R473" s="53">
        <f t="shared" si="289"/>
        <v>0</v>
      </c>
      <c r="S473" s="53">
        <f t="shared" si="290"/>
        <v>0</v>
      </c>
      <c r="T473" s="54">
        <f t="shared" si="291"/>
        <v>0</v>
      </c>
      <c r="U473" s="54">
        <f t="shared" si="292"/>
        <v>0</v>
      </c>
      <c r="V473" s="54">
        <f t="shared" si="293"/>
        <v>0</v>
      </c>
      <c r="W473" s="54">
        <f t="shared" si="294"/>
        <v>0</v>
      </c>
      <c r="X473" s="54">
        <f t="shared" si="295"/>
        <v>30.599999999999998</v>
      </c>
      <c r="Y473" s="54">
        <f t="shared" si="296"/>
        <v>0</v>
      </c>
      <c r="Z473" s="54">
        <f t="shared" si="297"/>
        <v>0</v>
      </c>
      <c r="AA473" s="70">
        <f t="shared" si="298"/>
        <v>0</v>
      </c>
      <c r="AB473" s="74"/>
    </row>
    <row r="474" spans="1:28">
      <c r="A474" s="44"/>
      <c r="B474" s="72"/>
      <c r="C474" s="46">
        <v>2</v>
      </c>
      <c r="D474" s="46"/>
      <c r="E474" s="47">
        <v>2</v>
      </c>
      <c r="F474" s="48"/>
      <c r="G474" s="49">
        <v>3</v>
      </c>
      <c r="H474" s="49">
        <f t="shared" si="304"/>
        <v>6</v>
      </c>
      <c r="I474" s="49"/>
      <c r="J474" s="49">
        <v>12</v>
      </c>
      <c r="K474" s="94">
        <v>5.01</v>
      </c>
      <c r="L474" s="50"/>
      <c r="M474" s="50"/>
      <c r="N474" s="48" t="s">
        <v>72</v>
      </c>
      <c r="O474" s="51">
        <f t="shared" si="286"/>
        <v>5.01</v>
      </c>
      <c r="P474" s="93">
        <f t="shared" si="287"/>
        <v>5.01</v>
      </c>
      <c r="Q474" s="53">
        <f t="shared" si="288"/>
        <v>0</v>
      </c>
      <c r="R474" s="53">
        <f t="shared" si="289"/>
        <v>0</v>
      </c>
      <c r="S474" s="53">
        <f t="shared" si="290"/>
        <v>0</v>
      </c>
      <c r="T474" s="54">
        <f t="shared" si="291"/>
        <v>0</v>
      </c>
      <c r="U474" s="54">
        <f t="shared" si="292"/>
        <v>0</v>
      </c>
      <c r="V474" s="54">
        <f t="shared" si="293"/>
        <v>0</v>
      </c>
      <c r="W474" s="54">
        <f t="shared" si="294"/>
        <v>30.06</v>
      </c>
      <c r="X474" s="54">
        <f t="shared" si="295"/>
        <v>0</v>
      </c>
      <c r="Y474" s="54">
        <f t="shared" si="296"/>
        <v>0</v>
      </c>
      <c r="Z474" s="54">
        <f t="shared" si="297"/>
        <v>0</v>
      </c>
      <c r="AA474" s="70">
        <f t="shared" si="298"/>
        <v>0</v>
      </c>
      <c r="AB474" s="74"/>
    </row>
    <row r="475" spans="1:28">
      <c r="A475" s="44"/>
      <c r="B475" s="55"/>
      <c r="C475" s="46">
        <v>3</v>
      </c>
      <c r="D475" s="46"/>
      <c r="E475" s="47">
        <v>2</v>
      </c>
      <c r="F475" s="48"/>
      <c r="G475" s="49">
        <v>3</v>
      </c>
      <c r="H475" s="49">
        <f t="shared" si="304"/>
        <v>6</v>
      </c>
      <c r="I475" s="49"/>
      <c r="J475" s="49">
        <v>12</v>
      </c>
      <c r="K475" s="94">
        <v>4.91</v>
      </c>
      <c r="L475" s="50"/>
      <c r="M475" s="50"/>
      <c r="N475" s="48" t="s">
        <v>72</v>
      </c>
      <c r="O475" s="51">
        <f t="shared" si="286"/>
        <v>4.91</v>
      </c>
      <c r="P475" s="93">
        <f t="shared" si="287"/>
        <v>4.91</v>
      </c>
      <c r="Q475" s="53">
        <f t="shared" si="288"/>
        <v>0</v>
      </c>
      <c r="R475" s="53">
        <f t="shared" si="289"/>
        <v>0</v>
      </c>
      <c r="S475" s="53">
        <f t="shared" si="290"/>
        <v>0</v>
      </c>
      <c r="T475" s="54">
        <f t="shared" si="291"/>
        <v>0</v>
      </c>
      <c r="U475" s="54">
        <f t="shared" si="292"/>
        <v>0</v>
      </c>
      <c r="V475" s="54">
        <f t="shared" si="293"/>
        <v>0</v>
      </c>
      <c r="W475" s="54">
        <f t="shared" si="294"/>
        <v>29.46</v>
      </c>
      <c r="X475" s="54">
        <f t="shared" si="295"/>
        <v>0</v>
      </c>
      <c r="Y475" s="54">
        <f t="shared" si="296"/>
        <v>0</v>
      </c>
      <c r="Z475" s="54">
        <f t="shared" si="297"/>
        <v>0</v>
      </c>
      <c r="AA475" s="70">
        <f t="shared" si="298"/>
        <v>0</v>
      </c>
      <c r="AB475" s="74"/>
    </row>
    <row r="476" spans="1:28">
      <c r="A476" s="44"/>
      <c r="B476" s="72"/>
      <c r="C476" s="46">
        <v>4</v>
      </c>
      <c r="D476" s="46"/>
      <c r="E476" s="47">
        <v>2</v>
      </c>
      <c r="F476" s="48"/>
      <c r="G476" s="49">
        <v>39</v>
      </c>
      <c r="H476" s="49">
        <f t="shared" si="304"/>
        <v>78</v>
      </c>
      <c r="I476" s="49"/>
      <c r="J476" s="49">
        <v>6</v>
      </c>
      <c r="K476" s="94">
        <v>0.73</v>
      </c>
      <c r="L476" s="50"/>
      <c r="M476" s="50"/>
      <c r="N476" s="48" t="s">
        <v>72</v>
      </c>
      <c r="O476" s="51">
        <f t="shared" si="286"/>
        <v>0.73</v>
      </c>
      <c r="P476" s="93">
        <f t="shared" si="287"/>
        <v>0.73</v>
      </c>
      <c r="Q476" s="53">
        <f t="shared" si="288"/>
        <v>0</v>
      </c>
      <c r="R476" s="53">
        <f t="shared" si="289"/>
        <v>0</v>
      </c>
      <c r="S476" s="53">
        <f t="shared" si="290"/>
        <v>0</v>
      </c>
      <c r="T476" s="54">
        <f t="shared" si="291"/>
        <v>56.94</v>
      </c>
      <c r="U476" s="54">
        <f t="shared" si="292"/>
        <v>0</v>
      </c>
      <c r="V476" s="54">
        <f t="shared" si="293"/>
        <v>0</v>
      </c>
      <c r="W476" s="54">
        <f t="shared" si="294"/>
        <v>0</v>
      </c>
      <c r="X476" s="54">
        <f t="shared" si="295"/>
        <v>0</v>
      </c>
      <c r="Y476" s="54">
        <f t="shared" si="296"/>
        <v>0</v>
      </c>
      <c r="Z476" s="54">
        <f t="shared" si="297"/>
        <v>0</v>
      </c>
      <c r="AA476" s="70">
        <f t="shared" si="298"/>
        <v>0</v>
      </c>
      <c r="AB476" s="74"/>
    </row>
    <row r="477" spans="1:28">
      <c r="A477" s="44"/>
      <c r="B477" s="55"/>
      <c r="C477" s="46">
        <v>5</v>
      </c>
      <c r="D477" s="46"/>
      <c r="E477" s="47">
        <v>2</v>
      </c>
      <c r="F477" s="48"/>
      <c r="G477" s="49">
        <v>39</v>
      </c>
      <c r="H477" s="49">
        <f t="shared" si="304"/>
        <v>78</v>
      </c>
      <c r="I477" s="49"/>
      <c r="J477" s="49">
        <v>6</v>
      </c>
      <c r="K477" s="94">
        <v>1.59</v>
      </c>
      <c r="L477" s="50"/>
      <c r="M477" s="50"/>
      <c r="N477" s="48" t="s">
        <v>72</v>
      </c>
      <c r="O477" s="51">
        <f t="shared" si="286"/>
        <v>1.59</v>
      </c>
      <c r="P477" s="93">
        <f t="shared" si="287"/>
        <v>1.59</v>
      </c>
      <c r="Q477" s="53">
        <f t="shared" si="288"/>
        <v>0</v>
      </c>
      <c r="R477" s="53">
        <f t="shared" si="289"/>
        <v>0</v>
      </c>
      <c r="S477" s="53">
        <f t="shared" si="290"/>
        <v>0</v>
      </c>
      <c r="T477" s="54">
        <f t="shared" si="291"/>
        <v>124.02000000000001</v>
      </c>
      <c r="U477" s="54">
        <f t="shared" si="292"/>
        <v>0</v>
      </c>
      <c r="V477" s="54">
        <f t="shared" si="293"/>
        <v>0</v>
      </c>
      <c r="W477" s="54">
        <f t="shared" si="294"/>
        <v>0</v>
      </c>
      <c r="X477" s="54">
        <f t="shared" si="295"/>
        <v>0</v>
      </c>
      <c r="Y477" s="54">
        <f t="shared" si="296"/>
        <v>0</v>
      </c>
      <c r="Z477" s="54">
        <f t="shared" si="297"/>
        <v>0</v>
      </c>
      <c r="AA477" s="70">
        <f t="shared" si="298"/>
        <v>0</v>
      </c>
      <c r="AB477" s="74"/>
    </row>
    <row r="478" spans="1:28">
      <c r="A478" s="44"/>
      <c r="B478" s="72"/>
      <c r="C478" s="46">
        <v>6</v>
      </c>
      <c r="D478" s="46"/>
      <c r="E478" s="47">
        <v>2</v>
      </c>
      <c r="F478" s="48"/>
      <c r="G478" s="49">
        <v>2</v>
      </c>
      <c r="H478" s="49">
        <f t="shared" si="304"/>
        <v>4</v>
      </c>
      <c r="I478" s="49"/>
      <c r="J478" s="49">
        <v>8</v>
      </c>
      <c r="K478" s="94">
        <v>4.38</v>
      </c>
      <c r="L478" s="50"/>
      <c r="M478" s="50"/>
      <c r="N478" s="48" t="s">
        <v>72</v>
      </c>
      <c r="O478" s="51">
        <f t="shared" si="286"/>
        <v>4.38</v>
      </c>
      <c r="P478" s="93">
        <f t="shared" si="287"/>
        <v>4.38</v>
      </c>
      <c r="Q478" s="53">
        <f t="shared" si="288"/>
        <v>0</v>
      </c>
      <c r="R478" s="53">
        <f t="shared" si="289"/>
        <v>0</v>
      </c>
      <c r="S478" s="53">
        <f t="shared" si="290"/>
        <v>0</v>
      </c>
      <c r="T478" s="54">
        <f t="shared" si="291"/>
        <v>0</v>
      </c>
      <c r="U478" s="54">
        <f t="shared" si="292"/>
        <v>17.52</v>
      </c>
      <c r="V478" s="54">
        <f t="shared" si="293"/>
        <v>0</v>
      </c>
      <c r="W478" s="54">
        <f t="shared" si="294"/>
        <v>0</v>
      </c>
      <c r="X478" s="54">
        <f t="shared" si="295"/>
        <v>0</v>
      </c>
      <c r="Y478" s="54">
        <f t="shared" si="296"/>
        <v>0</v>
      </c>
      <c r="Z478" s="54">
        <f t="shared" si="297"/>
        <v>0</v>
      </c>
      <c r="AA478" s="70">
        <f t="shared" si="298"/>
        <v>0</v>
      </c>
      <c r="AB478" s="74"/>
    </row>
    <row r="479" spans="1:28">
      <c r="A479" s="44"/>
      <c r="B479" s="72"/>
      <c r="C479" s="46">
        <v>7</v>
      </c>
      <c r="D479" s="46"/>
      <c r="E479" s="47">
        <v>2</v>
      </c>
      <c r="F479" s="48"/>
      <c r="G479" s="49">
        <v>11</v>
      </c>
      <c r="H479" s="49">
        <f t="shared" si="304"/>
        <v>22</v>
      </c>
      <c r="I479" s="49"/>
      <c r="J479" s="49">
        <v>6</v>
      </c>
      <c r="K479" s="94">
        <v>0.41</v>
      </c>
      <c r="L479" s="50"/>
      <c r="M479" s="50"/>
      <c r="N479" s="48" t="s">
        <v>72</v>
      </c>
      <c r="O479" s="51">
        <f t="shared" si="286"/>
        <v>0.41</v>
      </c>
      <c r="P479" s="93">
        <f t="shared" si="287"/>
        <v>0.41</v>
      </c>
      <c r="Q479" s="53">
        <f t="shared" si="288"/>
        <v>0</v>
      </c>
      <c r="R479" s="53">
        <f t="shared" si="289"/>
        <v>0</v>
      </c>
      <c r="S479" s="53">
        <f t="shared" si="290"/>
        <v>0</v>
      </c>
      <c r="T479" s="54">
        <f t="shared" si="291"/>
        <v>9.02</v>
      </c>
      <c r="U479" s="54">
        <f t="shared" si="292"/>
        <v>0</v>
      </c>
      <c r="V479" s="54">
        <f t="shared" si="293"/>
        <v>0</v>
      </c>
      <c r="W479" s="54">
        <f t="shared" si="294"/>
        <v>0</v>
      </c>
      <c r="X479" s="54">
        <f t="shared" si="295"/>
        <v>0</v>
      </c>
      <c r="Y479" s="54">
        <f t="shared" si="296"/>
        <v>0</v>
      </c>
      <c r="Z479" s="54">
        <f t="shared" si="297"/>
        <v>0</v>
      </c>
      <c r="AA479" s="70">
        <f t="shared" si="298"/>
        <v>0</v>
      </c>
      <c r="AB479" s="74"/>
    </row>
    <row r="480" spans="1:28" ht="15.75">
      <c r="A480" s="140" t="s">
        <v>118</v>
      </c>
      <c r="B480" s="141" t="s">
        <v>97</v>
      </c>
      <c r="C480" s="141"/>
      <c r="D480" s="142"/>
      <c r="E480" s="47"/>
      <c r="F480" s="48"/>
      <c r="G480" s="49"/>
      <c r="H480" s="49"/>
      <c r="I480" s="49"/>
      <c r="J480" s="49"/>
      <c r="K480" s="94"/>
      <c r="L480" s="50"/>
      <c r="M480" s="50"/>
      <c r="N480" s="48"/>
      <c r="O480" s="51">
        <f t="shared" si="286"/>
        <v>0</v>
      </c>
      <c r="P480" s="93">
        <f t="shared" si="287"/>
        <v>0</v>
      </c>
      <c r="Q480" s="53">
        <f t="shared" si="288"/>
        <v>0</v>
      </c>
      <c r="R480" s="53">
        <f t="shared" si="289"/>
        <v>0</v>
      </c>
      <c r="S480" s="53">
        <f t="shared" si="290"/>
        <v>0</v>
      </c>
      <c r="T480" s="54">
        <f t="shared" si="291"/>
        <v>0</v>
      </c>
      <c r="U480" s="54">
        <f t="shared" si="292"/>
        <v>0</v>
      </c>
      <c r="V480" s="54">
        <f t="shared" si="293"/>
        <v>0</v>
      </c>
      <c r="W480" s="54">
        <f t="shared" si="294"/>
        <v>0</v>
      </c>
      <c r="X480" s="54">
        <f t="shared" si="295"/>
        <v>0</v>
      </c>
      <c r="Y480" s="54">
        <f t="shared" si="296"/>
        <v>0</v>
      </c>
      <c r="Z480" s="54">
        <f t="shared" si="297"/>
        <v>0</v>
      </c>
      <c r="AA480" s="54">
        <f t="shared" si="298"/>
        <v>0</v>
      </c>
    </row>
    <row r="481" spans="1:28">
      <c r="A481" s="44"/>
      <c r="B481" s="72"/>
      <c r="C481" s="46">
        <v>1</v>
      </c>
      <c r="D481" s="46"/>
      <c r="E481" s="47">
        <v>4</v>
      </c>
      <c r="F481" s="48"/>
      <c r="G481" s="49">
        <v>6</v>
      </c>
      <c r="H481" s="49">
        <f>PRODUCT(E481,G481)</f>
        <v>24</v>
      </c>
      <c r="I481" s="49"/>
      <c r="J481" s="49">
        <v>12</v>
      </c>
      <c r="K481" s="94">
        <v>3.01</v>
      </c>
      <c r="L481" s="50"/>
      <c r="M481" s="50"/>
      <c r="N481" s="48" t="s">
        <v>72</v>
      </c>
      <c r="O481" s="51">
        <f t="shared" si="286"/>
        <v>3.01</v>
      </c>
      <c r="P481" s="93">
        <f t="shared" si="287"/>
        <v>3.01</v>
      </c>
      <c r="Q481" s="53">
        <f t="shared" si="288"/>
        <v>0</v>
      </c>
      <c r="R481" s="53">
        <f t="shared" si="289"/>
        <v>0</v>
      </c>
      <c r="S481" s="53">
        <f t="shared" si="290"/>
        <v>0</v>
      </c>
      <c r="T481" s="54">
        <f t="shared" si="291"/>
        <v>0</v>
      </c>
      <c r="U481" s="54">
        <f t="shared" si="292"/>
        <v>0</v>
      </c>
      <c r="V481" s="54">
        <f t="shared" si="293"/>
        <v>0</v>
      </c>
      <c r="W481" s="54">
        <f t="shared" si="294"/>
        <v>72.239999999999995</v>
      </c>
      <c r="X481" s="54">
        <f t="shared" si="295"/>
        <v>0</v>
      </c>
      <c r="Y481" s="54">
        <f t="shared" si="296"/>
        <v>0</v>
      </c>
      <c r="Z481" s="54">
        <f t="shared" si="297"/>
        <v>0</v>
      </c>
      <c r="AA481" s="70">
        <f t="shared" si="298"/>
        <v>0</v>
      </c>
      <c r="AB481" s="74"/>
    </row>
    <row r="482" spans="1:28">
      <c r="A482" s="44"/>
      <c r="B482" s="72"/>
      <c r="C482" s="46">
        <v>2</v>
      </c>
      <c r="D482" s="46"/>
      <c r="E482" s="47">
        <v>4</v>
      </c>
      <c r="F482" s="48"/>
      <c r="G482" s="49">
        <v>3</v>
      </c>
      <c r="H482" s="49">
        <f>PRODUCT(E482,G482)</f>
        <v>12</v>
      </c>
      <c r="I482" s="49"/>
      <c r="J482" s="49">
        <v>12</v>
      </c>
      <c r="K482" s="94">
        <v>2.42</v>
      </c>
      <c r="L482" s="50"/>
      <c r="M482" s="50"/>
      <c r="N482" s="48" t="s">
        <v>72</v>
      </c>
      <c r="O482" s="51">
        <f t="shared" si="286"/>
        <v>2.42</v>
      </c>
      <c r="P482" s="93">
        <f t="shared" si="287"/>
        <v>2.42</v>
      </c>
      <c r="Q482" s="53">
        <f t="shared" si="288"/>
        <v>0</v>
      </c>
      <c r="R482" s="53">
        <f t="shared" si="289"/>
        <v>0</v>
      </c>
      <c r="S482" s="53">
        <f t="shared" si="290"/>
        <v>0</v>
      </c>
      <c r="T482" s="54">
        <f t="shared" si="291"/>
        <v>0</v>
      </c>
      <c r="U482" s="54">
        <f t="shared" si="292"/>
        <v>0</v>
      </c>
      <c r="V482" s="54">
        <f t="shared" si="293"/>
        <v>0</v>
      </c>
      <c r="W482" s="54">
        <f t="shared" si="294"/>
        <v>29.04</v>
      </c>
      <c r="X482" s="54">
        <f t="shared" si="295"/>
        <v>0</v>
      </c>
      <c r="Y482" s="54">
        <f t="shared" si="296"/>
        <v>0</v>
      </c>
      <c r="Z482" s="54">
        <f t="shared" si="297"/>
        <v>0</v>
      </c>
      <c r="AA482" s="70">
        <f t="shared" si="298"/>
        <v>0</v>
      </c>
      <c r="AB482" s="74"/>
    </row>
    <row r="483" spans="1:28">
      <c r="A483" s="44"/>
      <c r="B483" s="55"/>
      <c r="C483" s="46">
        <v>3</v>
      </c>
      <c r="D483" s="46"/>
      <c r="E483" s="47">
        <v>4</v>
      </c>
      <c r="F483" s="48"/>
      <c r="G483" s="49">
        <v>21</v>
      </c>
      <c r="H483" s="49">
        <f>PRODUCT(E483,G483)</f>
        <v>84</v>
      </c>
      <c r="I483" s="49"/>
      <c r="J483" s="49">
        <v>6</v>
      </c>
      <c r="K483" s="94">
        <v>0.48</v>
      </c>
      <c r="L483" s="50"/>
      <c r="M483" s="50"/>
      <c r="N483" s="48" t="s">
        <v>72</v>
      </c>
      <c r="O483" s="51">
        <f t="shared" si="286"/>
        <v>0.48</v>
      </c>
      <c r="P483" s="93">
        <f t="shared" si="287"/>
        <v>0.48</v>
      </c>
      <c r="Q483" s="53">
        <f t="shared" si="288"/>
        <v>0</v>
      </c>
      <c r="R483" s="53">
        <f t="shared" si="289"/>
        <v>0</v>
      </c>
      <c r="S483" s="53">
        <f t="shared" si="290"/>
        <v>0</v>
      </c>
      <c r="T483" s="54">
        <f t="shared" si="291"/>
        <v>40.32</v>
      </c>
      <c r="U483" s="54">
        <f t="shared" si="292"/>
        <v>0</v>
      </c>
      <c r="V483" s="54">
        <f t="shared" si="293"/>
        <v>0</v>
      </c>
      <c r="W483" s="54">
        <f t="shared" si="294"/>
        <v>0</v>
      </c>
      <c r="X483" s="54">
        <f t="shared" si="295"/>
        <v>0</v>
      </c>
      <c r="Y483" s="54">
        <f t="shared" si="296"/>
        <v>0</v>
      </c>
      <c r="Z483" s="54">
        <f t="shared" si="297"/>
        <v>0</v>
      </c>
      <c r="AA483" s="70">
        <f t="shared" si="298"/>
        <v>0</v>
      </c>
      <c r="AB483" s="74"/>
    </row>
    <row r="484" spans="1:28">
      <c r="A484" s="44"/>
      <c r="B484" s="72"/>
      <c r="C484" s="46">
        <v>4</v>
      </c>
      <c r="D484" s="46"/>
      <c r="E484" s="47">
        <v>4</v>
      </c>
      <c r="F484" s="48"/>
      <c r="G484" s="49">
        <v>21</v>
      </c>
      <c r="H484" s="49">
        <f>PRODUCT(E484,G484)</f>
        <v>84</v>
      </c>
      <c r="I484" s="49"/>
      <c r="J484" s="49">
        <v>6</v>
      </c>
      <c r="K484" s="94">
        <v>1.1000000000000001</v>
      </c>
      <c r="L484" s="50"/>
      <c r="M484" s="50"/>
      <c r="N484" s="48" t="s">
        <v>72</v>
      </c>
      <c r="O484" s="51">
        <f t="shared" si="286"/>
        <v>1.1000000000000001</v>
      </c>
      <c r="P484" s="93">
        <f t="shared" si="287"/>
        <v>1.1000000000000001</v>
      </c>
      <c r="Q484" s="53">
        <f t="shared" si="288"/>
        <v>0</v>
      </c>
      <c r="R484" s="53">
        <f t="shared" si="289"/>
        <v>0</v>
      </c>
      <c r="S484" s="53">
        <f t="shared" si="290"/>
        <v>0</v>
      </c>
      <c r="T484" s="54">
        <f t="shared" si="291"/>
        <v>92.4</v>
      </c>
      <c r="U484" s="54">
        <f t="shared" si="292"/>
        <v>0</v>
      </c>
      <c r="V484" s="54">
        <f t="shared" si="293"/>
        <v>0</v>
      </c>
      <c r="W484" s="54">
        <f t="shared" si="294"/>
        <v>0</v>
      </c>
      <c r="X484" s="54">
        <f t="shared" si="295"/>
        <v>0</v>
      </c>
      <c r="Y484" s="54">
        <f t="shared" si="296"/>
        <v>0</v>
      </c>
      <c r="Z484" s="54">
        <f t="shared" si="297"/>
        <v>0</v>
      </c>
      <c r="AA484" s="70">
        <f t="shared" si="298"/>
        <v>0</v>
      </c>
      <c r="AB484" s="74"/>
    </row>
    <row r="485" spans="1:28">
      <c r="A485" s="56"/>
      <c r="B485" s="46"/>
      <c r="C485" s="46"/>
      <c r="D485" s="46"/>
      <c r="E485" s="47"/>
      <c r="F485" s="48"/>
      <c r="G485" s="47"/>
      <c r="H485" s="49"/>
      <c r="I485" s="47"/>
      <c r="J485" s="47"/>
      <c r="K485" s="50"/>
      <c r="L485" s="50"/>
      <c r="M485" s="50"/>
      <c r="N485" s="48"/>
      <c r="O485" s="51"/>
      <c r="P485" s="93"/>
      <c r="Q485" s="53"/>
      <c r="R485" s="53"/>
      <c r="S485" s="53"/>
      <c r="T485" s="54"/>
      <c r="U485" s="54"/>
      <c r="V485" s="54"/>
      <c r="W485" s="54"/>
      <c r="X485" s="54"/>
      <c r="Y485" s="54"/>
      <c r="Z485" s="54"/>
      <c r="AA485" s="70"/>
      <c r="AB485" s="74"/>
    </row>
    <row r="486" spans="1:28">
      <c r="A486" s="33"/>
      <c r="B486" s="34" t="s">
        <v>119</v>
      </c>
      <c r="C486" s="34"/>
      <c r="D486" s="35"/>
      <c r="E486" s="36"/>
      <c r="F486" s="37"/>
      <c r="G486" s="36"/>
      <c r="H486" s="38"/>
      <c r="I486" s="36"/>
      <c r="J486" s="36"/>
      <c r="K486" s="39"/>
      <c r="L486" s="39"/>
      <c r="M486" s="39"/>
      <c r="N486" s="37"/>
      <c r="O486" s="40"/>
      <c r="P486" s="91"/>
      <c r="Q486" s="42"/>
      <c r="R486" s="42"/>
      <c r="S486" s="42"/>
      <c r="T486" s="43"/>
      <c r="U486" s="43"/>
      <c r="V486" s="43"/>
      <c r="W486" s="43"/>
      <c r="X486" s="43"/>
      <c r="Y486" s="43"/>
      <c r="Z486" s="43"/>
      <c r="AA486" s="43"/>
    </row>
    <row r="487" spans="1:28">
      <c r="A487" s="150" t="s">
        <v>96</v>
      </c>
      <c r="B487" s="150"/>
      <c r="C487" s="150"/>
      <c r="D487" s="151"/>
      <c r="E487" s="47"/>
      <c r="F487" s="48"/>
      <c r="G487" s="47"/>
      <c r="H487" s="49"/>
      <c r="I487" s="47"/>
      <c r="J487" s="47"/>
      <c r="K487" s="50"/>
      <c r="L487" s="50"/>
      <c r="M487" s="50"/>
      <c r="N487" s="48"/>
      <c r="O487" s="51"/>
      <c r="P487" s="93"/>
      <c r="Q487" s="53"/>
      <c r="R487" s="53"/>
      <c r="S487" s="53"/>
      <c r="T487" s="54"/>
      <c r="U487" s="54"/>
      <c r="V487" s="54"/>
      <c r="W487" s="54"/>
      <c r="X487" s="54"/>
      <c r="Y487" s="54"/>
      <c r="Z487" s="54"/>
      <c r="AA487" s="54"/>
    </row>
    <row r="488" spans="1:28" ht="15.75">
      <c r="A488" s="140" t="s">
        <v>120</v>
      </c>
      <c r="B488" s="141"/>
      <c r="C488" s="141"/>
      <c r="D488" s="142"/>
      <c r="E488" s="47"/>
      <c r="F488" s="48"/>
      <c r="G488" s="47"/>
      <c r="H488" s="49"/>
      <c r="I488" s="47"/>
      <c r="J488" s="47"/>
      <c r="K488" s="50"/>
      <c r="L488" s="50"/>
      <c r="M488" s="50"/>
      <c r="N488" s="48"/>
      <c r="O488" s="51">
        <f>IF(OR(N488="Sm",N488="PtS",N488="PtR",N488="Pt"),P488,IF(AND(N488="C",K488&gt;0),K488+15*MAX(I488,J488)*0.001-0.06,IF(AND(N488="2C",K488&gt;0),K488+30*MAX(I488,J488)*0.001-0.06,IF(AND(N488="Cd",L488&gt;0,M488&gt;0),2*(L488+M488+10*MAX(I488,J488)*0.001-0.12),IF(AND(N488="Ep",M488&gt;0),M488+20*MAX(I488,J488)*0.001-0.06,IF(AND(N488="Et",M488&gt;0),2*(M488+10*MAX(I488,J488)*0.001-0.06),P488))))))</f>
        <v>0</v>
      </c>
      <c r="P488" s="93">
        <f>IF(AND(N488="Sm",K488&gt;0),K488+2*(15*MAX(I488,J488)*0.001)-0.06,IF(AND(N488="PtS",M488&gt;0),M488+30*MAX(I488,J488)*0.001+60*MAX(I488,J488)*0.001-0.05,IF(AND(N488="PtR",M488&gt;0),M488+60*MAX(I488,J488)*0.001,IF(AND(N488="Pt",M488&gt;0),M488+15*MAX(I488,J488)*0.001,IF(OR(N488="C",N488="2C",N488="Cd",N488="Ep",N488="Et",N488="Sm",N488="PtS",N488="PtR",N488="Pt"),0,K488)))))</f>
        <v>0</v>
      </c>
      <c r="Q488" s="53">
        <f t="shared" ref="Q488:Q551" si="305">IF(I488=6,H488*O488,0)</f>
        <v>0</v>
      </c>
      <c r="R488" s="53">
        <f t="shared" ref="R488:R551" si="306">IF(I488=8,H488*O488,0)</f>
        <v>0</v>
      </c>
      <c r="S488" s="53">
        <f t="shared" ref="S488:S551" si="307">IF(I488=10,H488*O488,0)</f>
        <v>0</v>
      </c>
      <c r="T488" s="54">
        <f t="shared" ref="T488:T551" si="308">IF(J488 =6,H488*O488,0)</f>
        <v>0</v>
      </c>
      <c r="U488" s="54">
        <f t="shared" ref="U488:U551" si="309">IF(J488 =8,H488*O488,0)</f>
        <v>0</v>
      </c>
      <c r="V488" s="54">
        <f t="shared" ref="V488:V551" si="310">IF(J488 =10,H488*O488,0)</f>
        <v>0</v>
      </c>
      <c r="W488" s="54">
        <f t="shared" ref="W488:W551" si="311">IF(J488 =12,H488*O488,0)</f>
        <v>0</v>
      </c>
      <c r="X488" s="54">
        <f t="shared" ref="X488:X551" si="312">IF(J488 =14,H488*O488,0)</f>
        <v>0</v>
      </c>
      <c r="Y488" s="54">
        <f t="shared" ref="Y488:Y551" si="313">IF(J488 =16,H488*O488,0)</f>
        <v>0</v>
      </c>
      <c r="Z488" s="54">
        <f t="shared" ref="Z488:Z551" si="314">IF(J488 =20,H488*O488,0)</f>
        <v>0</v>
      </c>
      <c r="AA488" s="70">
        <f t="shared" ref="AA488:AA551" si="315">IF(J488 =25,H488*O488,0)</f>
        <v>0</v>
      </c>
    </row>
    <row r="489" spans="1:28">
      <c r="A489" s="44"/>
      <c r="B489" s="72"/>
      <c r="C489" s="46" t="s">
        <v>70</v>
      </c>
      <c r="D489" s="46"/>
      <c r="E489" s="47">
        <v>1</v>
      </c>
      <c r="F489" s="48"/>
      <c r="G489" s="47">
        <v>3</v>
      </c>
      <c r="H489" s="49">
        <f>PRODUCT(E489,G489)</f>
        <v>3</v>
      </c>
      <c r="I489" s="47"/>
      <c r="J489" s="47">
        <v>12</v>
      </c>
      <c r="K489" s="50">
        <v>4.28</v>
      </c>
      <c r="L489" s="50"/>
      <c r="M489" s="50"/>
      <c r="N489" s="48" t="s">
        <v>67</v>
      </c>
      <c r="O489" s="51">
        <f>IF(OR(N489="Sm",N489="PtS",N489="PtR",N489="Pt"),P489,IF(AND(N489="C",K489&gt;0),K489+18*MAX(I489,J489)*0.001-0.06,IF(AND(N489="2C",K489&gt;0),K489+36*MAX(I489,J489)*0.001-0.06,IF(AND(N489="Cd",L489&gt;0,M489&gt;0),2*(L489+M489+10.25*MAX(I489,J489)*0.001-0.12),IF(AND(N489="Ep",M489&gt;0),M489+22*MAX(I489,J489)*0.001-0.06,IF(AND(N489="Et",M489&gt;0),2*(M489+12.25*MAX(I489,J489)*0.001-0.06),P489))))))</f>
        <v>4.652000000000001</v>
      </c>
      <c r="P489" s="93">
        <f>IF(AND(N489="Sm",K489&gt;0),K489+2*(17*MAX(I489,J489)*0.001)-0.06,IF(AND(N489="PtS",M489&gt;0),M489+35*MAX(I489,J489)*0.001+60*MAX(I489,J489)*0.001-0.05,IF(AND(N489="PtR",M489&gt;0),M489+60*MAX(I489,J489)*0.001,IF(AND(N489="Pt",M489&gt;0),M489+15*MAX(I489,J489)*0.001,IF(OR(N489="C",N489="2C",N489="Cd",N489="Ep",N489="Et",N489="Sm",N489="PtS",N489="PtR",N489="Pt"),0,K489)))))</f>
        <v>0</v>
      </c>
      <c r="Q489" s="53">
        <f t="shared" si="305"/>
        <v>0</v>
      </c>
      <c r="R489" s="53">
        <f t="shared" si="306"/>
        <v>0</v>
      </c>
      <c r="S489" s="53">
        <f t="shared" si="307"/>
        <v>0</v>
      </c>
      <c r="T489" s="54">
        <f t="shared" si="308"/>
        <v>0</v>
      </c>
      <c r="U489" s="54">
        <f t="shared" si="309"/>
        <v>0</v>
      </c>
      <c r="V489" s="54">
        <f t="shared" si="310"/>
        <v>0</v>
      </c>
      <c r="W489" s="54">
        <f t="shared" si="311"/>
        <v>13.956000000000003</v>
      </c>
      <c r="X489" s="54">
        <f t="shared" si="312"/>
        <v>0</v>
      </c>
      <c r="Y489" s="54">
        <f t="shared" si="313"/>
        <v>0</v>
      </c>
      <c r="Z489" s="54">
        <f t="shared" si="314"/>
        <v>0</v>
      </c>
      <c r="AA489" s="70">
        <f t="shared" si="315"/>
        <v>0</v>
      </c>
      <c r="AB489" s="74"/>
    </row>
    <row r="490" spans="1:28">
      <c r="A490" s="44"/>
      <c r="B490" s="55"/>
      <c r="C490" s="46" t="s">
        <v>71</v>
      </c>
      <c r="D490" s="46"/>
      <c r="E490" s="47">
        <v>1</v>
      </c>
      <c r="F490" s="48"/>
      <c r="G490" s="47">
        <v>3</v>
      </c>
      <c r="H490" s="49">
        <f>PRODUCT(E490,G490)</f>
        <v>3</v>
      </c>
      <c r="I490" s="47"/>
      <c r="J490" s="47">
        <v>12</v>
      </c>
      <c r="K490" s="50">
        <f>+K489</f>
        <v>4.28</v>
      </c>
      <c r="L490" s="50"/>
      <c r="M490" s="50"/>
      <c r="N490" s="48" t="s">
        <v>67</v>
      </c>
      <c r="O490" s="51">
        <f>IF(OR(N490="Sm",N490="PtS",N490="PtR",N490="Pt"),P490,IF(AND(N490="C",K490&gt;0),K490+18*MAX(I490,J490)*0.001-0.06,IF(AND(N490="2C",K490&gt;0),K490+36*MAX(I490,J490)*0.001-0.06,IF(AND(N490="Cd",L490&gt;0,M490&gt;0),2*(L490+M490+10.25*MAX(I490,J490)*0.001-0.12),IF(AND(N490="Ep",M490&gt;0),M490+22*MAX(I490,J490)*0.001-0.06,IF(AND(N490="Et",M490&gt;0),2*(M490+12.25*MAX(I490,J490)*0.001-0.06),P490))))))</f>
        <v>4.652000000000001</v>
      </c>
      <c r="P490" s="93">
        <f>IF(AND(N490="Sm",K490&gt;0),K490+2*(17*MAX(I490,J490)*0.001)-0.06,IF(AND(N490="PtS",M490&gt;0),M490+35*MAX(I490,J490)*0.001+60*MAX(I490,J490)*0.001-0.05,IF(AND(N490="PtR",M490&gt;0),M490+60*MAX(I490,J490)*0.001,IF(AND(N490="Pt",M490&gt;0),M490+15*MAX(I490,J490)*0.001,IF(OR(N490="C",N490="2C",N490="Cd",N490="Ep",N490="Et",N490="Sm",N490="PtS",N490="PtR",N490="Pt"),0,K490)))))</f>
        <v>0</v>
      </c>
      <c r="Q490" s="53">
        <f t="shared" si="305"/>
        <v>0</v>
      </c>
      <c r="R490" s="53">
        <f t="shared" si="306"/>
        <v>0</v>
      </c>
      <c r="S490" s="53">
        <f t="shared" si="307"/>
        <v>0</v>
      </c>
      <c r="T490" s="54">
        <f t="shared" si="308"/>
        <v>0</v>
      </c>
      <c r="U490" s="54">
        <f t="shared" si="309"/>
        <v>0</v>
      </c>
      <c r="V490" s="54">
        <f t="shared" si="310"/>
        <v>0</v>
      </c>
      <c r="W490" s="54">
        <f t="shared" si="311"/>
        <v>13.956000000000003</v>
      </c>
      <c r="X490" s="54">
        <f t="shared" si="312"/>
        <v>0</v>
      </c>
      <c r="Y490" s="54">
        <f t="shared" si="313"/>
        <v>0</v>
      </c>
      <c r="Z490" s="54">
        <f t="shared" si="314"/>
        <v>0</v>
      </c>
      <c r="AA490" s="70">
        <f t="shared" si="315"/>
        <v>0</v>
      </c>
      <c r="AB490" s="74"/>
    </row>
    <row r="491" spans="1:28">
      <c r="A491" s="44"/>
      <c r="B491" s="75"/>
      <c r="C491" s="46" t="s">
        <v>65</v>
      </c>
      <c r="D491" s="46"/>
      <c r="E491" s="47">
        <v>1</v>
      </c>
      <c r="F491" s="48"/>
      <c r="G491" s="47">
        <f>2+2*5+((K489-(2*0.05+2*5*0.11))/0.16)+1</f>
        <v>32.25</v>
      </c>
      <c r="H491" s="49">
        <f>PRODUCT(E491,G491)</f>
        <v>32.25</v>
      </c>
      <c r="I491" s="47"/>
      <c r="J491" s="47">
        <v>6</v>
      </c>
      <c r="K491" s="73"/>
      <c r="L491" s="50">
        <v>0.25</v>
      </c>
      <c r="M491" s="50">
        <v>0.3</v>
      </c>
      <c r="N491" s="48" t="s">
        <v>66</v>
      </c>
      <c r="O491" s="51">
        <f>IF(OR(N491="Sm",N491="PtS",N491="PtR",N491="Pt"),P491,IF(AND(N491="C",K491&gt;0),K491+18*MAX(I491,J491)*0.001-0.06,IF(AND(N491="2C",K491&gt;0),K491+36*MAX(I491,J491)*0.001-0.06,IF(AND(N491="Cd",L491&gt;0,M491&gt;0),2*(L491+M491+10.25*MAX(I491,J491)*0.001-0.12),IF(AND(N491="Ep",M491&gt;0),M491+22*MAX(I491,J491)*0.001-0.06,IF(AND(N491="Et",M491&gt;0),2*(M491+12.25*MAX(I491,J491)*0.001-0.06),P491))))))</f>
        <v>0.9830000000000001</v>
      </c>
      <c r="P491" s="93">
        <f>IF(AND(N491="Sm",K491&gt;0),K491+2*(17*MAX(I491,J491)*0.001)-0.06,IF(AND(N491="PtS",M491&gt;0),M491+35*MAX(I491,J491)*0.001+60*MAX(I491,J491)*0.001-0.05,IF(AND(N491="PtR",M491&gt;0),M491+60*MAX(I491,J491)*0.001,IF(AND(N491="Pt",M491&gt;0),M491+15*MAX(I491,J491)*0.001,IF(OR(N491="C",N491="2C",N491="Cd",N491="Ep",N491="Et",N491="Sm",N491="PtS",N491="PtR",N491="Pt"),0,K491)))))</f>
        <v>0</v>
      </c>
      <c r="Q491" s="53">
        <f t="shared" si="305"/>
        <v>0</v>
      </c>
      <c r="R491" s="53">
        <f t="shared" si="306"/>
        <v>0</v>
      </c>
      <c r="S491" s="53">
        <f t="shared" si="307"/>
        <v>0</v>
      </c>
      <c r="T491" s="54">
        <f t="shared" si="308"/>
        <v>31.701750000000004</v>
      </c>
      <c r="U491" s="54">
        <f t="shared" si="309"/>
        <v>0</v>
      </c>
      <c r="V491" s="54">
        <f t="shared" si="310"/>
        <v>0</v>
      </c>
      <c r="W491" s="54">
        <f t="shared" si="311"/>
        <v>0</v>
      </c>
      <c r="X491" s="54">
        <f t="shared" si="312"/>
        <v>0</v>
      </c>
      <c r="Y491" s="54">
        <f t="shared" si="313"/>
        <v>0</v>
      </c>
      <c r="Z491" s="54">
        <f t="shared" si="314"/>
        <v>0</v>
      </c>
      <c r="AA491" s="70">
        <f t="shared" si="315"/>
        <v>0</v>
      </c>
      <c r="AB491" s="74"/>
    </row>
    <row r="492" spans="1:28">
      <c r="A492" s="56"/>
      <c r="B492" s="46"/>
      <c r="C492" s="46" t="s">
        <v>60</v>
      </c>
      <c r="D492" s="46"/>
      <c r="E492" s="47">
        <v>1</v>
      </c>
      <c r="F492" s="48"/>
      <c r="G492" s="47">
        <f>G491</f>
        <v>32.25</v>
      </c>
      <c r="H492" s="49">
        <f>PRODUCT(E492,G492)</f>
        <v>32.25</v>
      </c>
      <c r="I492" s="47"/>
      <c r="J492" s="47">
        <v>6</v>
      </c>
      <c r="K492" s="50"/>
      <c r="L492" s="50"/>
      <c r="M492" s="50">
        <v>0.25</v>
      </c>
      <c r="N492" s="48" t="s">
        <v>61</v>
      </c>
      <c r="O492" s="51">
        <f>IF(OR(N492="Sm",N492="PtS",N492="PtR",N492="Pt"),P492,IF(AND(N492="C",K492&gt;0),K492+18*MAX(I492,J492)*0.001-0.06,IF(AND(N492="2C",K492&gt;0),K492+36*MAX(I492,J492)*0.001-0.06,IF(AND(N492="Cd",L492&gt;0,M492&gt;0),2*(L492+M492+10.25*MAX(I492,J492)*0.001-0.12),IF(AND(N492="Ep",M492&gt;0),M492+22*MAX(I492,J492)*0.001-0.06,IF(AND(N492="Et",M492&gt;0),2*(M492+12.25*MAX(I492,J492)*0.001-0.06),P492))))))</f>
        <v>0.32200000000000001</v>
      </c>
      <c r="P492" s="93">
        <f>IF(AND(N492="Sm",K492&gt;0),K492+2*(17*MAX(I492,J492)*0.001)-0.06,IF(AND(N492="PtS",M492&gt;0),M492+35*MAX(I492,J492)*0.001+60*MAX(I492,J492)*0.001-0.05,IF(AND(N492="PtR",M492&gt;0),M492+60*MAX(I492,J492)*0.001,IF(AND(N492="Pt",M492&gt;0),M492+15*MAX(I492,J492)*0.001,IF(OR(N492="C",N492="2C",N492="Cd",N492="Ep",N492="Et",N492="Sm",N492="PtS",N492="PtR",N492="Pt"),0,K492)))))</f>
        <v>0</v>
      </c>
      <c r="Q492" s="53">
        <f t="shared" si="305"/>
        <v>0</v>
      </c>
      <c r="R492" s="53">
        <f t="shared" si="306"/>
        <v>0</v>
      </c>
      <c r="S492" s="53">
        <f t="shared" si="307"/>
        <v>0</v>
      </c>
      <c r="T492" s="54">
        <f t="shared" si="308"/>
        <v>10.384500000000001</v>
      </c>
      <c r="U492" s="54">
        <f t="shared" si="309"/>
        <v>0</v>
      </c>
      <c r="V492" s="54">
        <f t="shared" si="310"/>
        <v>0</v>
      </c>
      <c r="W492" s="54">
        <f t="shared" si="311"/>
        <v>0</v>
      </c>
      <c r="X492" s="54">
        <f t="shared" si="312"/>
        <v>0</v>
      </c>
      <c r="Y492" s="54">
        <f t="shared" si="313"/>
        <v>0</v>
      </c>
      <c r="Z492" s="54">
        <f t="shared" si="314"/>
        <v>0</v>
      </c>
      <c r="AA492" s="70">
        <f t="shared" si="315"/>
        <v>0</v>
      </c>
      <c r="AB492" s="74"/>
    </row>
    <row r="493" spans="1:28" ht="15.75">
      <c r="A493" s="140" t="s">
        <v>121</v>
      </c>
      <c r="B493" s="141"/>
      <c r="C493" s="141"/>
      <c r="D493" s="142"/>
      <c r="E493" s="47"/>
      <c r="F493" s="48"/>
      <c r="G493" s="47"/>
      <c r="H493" s="49"/>
      <c r="I493" s="47"/>
      <c r="J493" s="47"/>
      <c r="K493" s="50"/>
      <c r="L493" s="50"/>
      <c r="M493" s="50"/>
      <c r="N493" s="48"/>
      <c r="O493" s="51">
        <f>IF(OR(N493="Sm",N493="PtS",N493="PtR",N493="Pt"),P493,IF(AND(N493="C",K493&gt;0),K493+15*MAX(I493,J493)*0.001-0.06,IF(AND(N493="2C",K493&gt;0),K493+30*MAX(I493,J493)*0.001-0.06,IF(AND(N493="Cd",L493&gt;0,M493&gt;0),2*(L493+M493+10*MAX(I493,J493)*0.001-0.12),IF(AND(N493="Ep",M493&gt;0),M493+20*MAX(I493,J493)*0.001-0.06,IF(AND(N493="Et",M493&gt;0),2*(M493+10*MAX(I493,J493)*0.001-0.06),P493))))))</f>
        <v>0</v>
      </c>
      <c r="P493" s="93">
        <f>IF(AND(N493="Sm",K493&gt;0),K493+2*(15*MAX(I493,J493)*0.001)-0.06,IF(AND(N493="PtS",M493&gt;0),M493+30*MAX(I493,J493)*0.001+60*MAX(I493,J493)*0.001-0.05,IF(AND(N493="PtR",M493&gt;0),M493+60*MAX(I493,J493)*0.001,IF(AND(N493="Pt",M493&gt;0),M493+15*MAX(I493,J493)*0.001,IF(OR(N493="C",N493="2C",N493="Cd",N493="Ep",N493="Et",N493="Sm",N493="PtS",N493="PtR",N493="Pt"),0,K493)))))</f>
        <v>0</v>
      </c>
      <c r="Q493" s="53">
        <f t="shared" si="305"/>
        <v>0</v>
      </c>
      <c r="R493" s="53">
        <f t="shared" si="306"/>
        <v>0</v>
      </c>
      <c r="S493" s="53">
        <f t="shared" si="307"/>
        <v>0</v>
      </c>
      <c r="T493" s="54">
        <f t="shared" si="308"/>
        <v>0</v>
      </c>
      <c r="U493" s="54">
        <f t="shared" si="309"/>
        <v>0</v>
      </c>
      <c r="V493" s="54">
        <f t="shared" si="310"/>
        <v>0</v>
      </c>
      <c r="W493" s="54">
        <f t="shared" si="311"/>
        <v>0</v>
      </c>
      <c r="X493" s="54">
        <f t="shared" si="312"/>
        <v>0</v>
      </c>
      <c r="Y493" s="54">
        <f t="shared" si="313"/>
        <v>0</v>
      </c>
      <c r="Z493" s="54">
        <f t="shared" si="314"/>
        <v>0</v>
      </c>
      <c r="AA493" s="70">
        <f t="shared" si="315"/>
        <v>0</v>
      </c>
    </row>
    <row r="494" spans="1:28">
      <c r="A494" s="44"/>
      <c r="B494" s="72"/>
      <c r="C494" s="46" t="s">
        <v>70</v>
      </c>
      <c r="D494" s="46"/>
      <c r="E494" s="47">
        <v>1</v>
      </c>
      <c r="F494" s="48"/>
      <c r="G494" s="47">
        <v>3</v>
      </c>
      <c r="H494" s="49">
        <f>PRODUCT(E494,G494)</f>
        <v>3</v>
      </c>
      <c r="I494" s="47"/>
      <c r="J494" s="47">
        <v>12</v>
      </c>
      <c r="K494" s="50">
        <v>4.28</v>
      </c>
      <c r="L494" s="50"/>
      <c r="M494" s="50"/>
      <c r="N494" s="48" t="s">
        <v>67</v>
      </c>
      <c r="O494" s="51">
        <f>IF(OR(N494="Sm",N494="PtS",N494="PtR",N494="Pt"),P494,IF(AND(N494="C",K494&gt;0),K494+18*MAX(I494,J494)*0.001-0.06,IF(AND(N494="2C",K494&gt;0),K494+36*MAX(I494,J494)*0.001-0.06,IF(AND(N494="Cd",L494&gt;0,M494&gt;0),2*(L494+M494+10.25*MAX(I494,J494)*0.001-0.12),IF(AND(N494="Ep",M494&gt;0),M494+22*MAX(I494,J494)*0.001-0.06,IF(AND(N494="Et",M494&gt;0),2*(M494+12.25*MAX(I494,J494)*0.001-0.06),P494))))))</f>
        <v>4.652000000000001</v>
      </c>
      <c r="P494" s="93">
        <f>IF(AND(N494="Sm",K494&gt;0),K494+2*(17*MAX(I494,J494)*0.001)-0.06,IF(AND(N494="PtS",M494&gt;0),M494+35*MAX(I494,J494)*0.001+60*MAX(I494,J494)*0.001-0.05,IF(AND(N494="PtR",M494&gt;0),M494+60*MAX(I494,J494)*0.001,IF(AND(N494="Pt",M494&gt;0),M494+15*MAX(I494,J494)*0.001,IF(OR(N494="C",N494="2C",N494="Cd",N494="Ep",N494="Et",N494="Sm",N494="PtS",N494="PtR",N494="Pt"),0,K494)))))</f>
        <v>0</v>
      </c>
      <c r="Q494" s="53">
        <f t="shared" si="305"/>
        <v>0</v>
      </c>
      <c r="R494" s="53">
        <f t="shared" si="306"/>
        <v>0</v>
      </c>
      <c r="S494" s="53">
        <f t="shared" si="307"/>
        <v>0</v>
      </c>
      <c r="T494" s="54">
        <f t="shared" si="308"/>
        <v>0</v>
      </c>
      <c r="U494" s="54">
        <f t="shared" si="309"/>
        <v>0</v>
      </c>
      <c r="V494" s="54">
        <f t="shared" si="310"/>
        <v>0</v>
      </c>
      <c r="W494" s="54">
        <f t="shared" si="311"/>
        <v>13.956000000000003</v>
      </c>
      <c r="X494" s="54">
        <f t="shared" si="312"/>
        <v>0</v>
      </c>
      <c r="Y494" s="54">
        <f t="shared" si="313"/>
        <v>0</v>
      </c>
      <c r="Z494" s="54">
        <f t="shared" si="314"/>
        <v>0</v>
      </c>
      <c r="AA494" s="70">
        <f t="shared" si="315"/>
        <v>0</v>
      </c>
      <c r="AB494" s="74"/>
    </row>
    <row r="495" spans="1:28">
      <c r="A495" s="44"/>
      <c r="B495" s="55"/>
      <c r="C495" s="46" t="s">
        <v>71</v>
      </c>
      <c r="D495" s="46"/>
      <c r="E495" s="47">
        <v>1</v>
      </c>
      <c r="F495" s="48"/>
      <c r="G495" s="47">
        <v>3</v>
      </c>
      <c r="H495" s="49">
        <f>PRODUCT(E495,G495)</f>
        <v>3</v>
      </c>
      <c r="I495" s="47"/>
      <c r="J495" s="47">
        <v>12</v>
      </c>
      <c r="K495" s="50">
        <f>+K494</f>
        <v>4.28</v>
      </c>
      <c r="L495" s="50"/>
      <c r="M495" s="50"/>
      <c r="N495" s="48" t="s">
        <v>67</v>
      </c>
      <c r="O495" s="51">
        <f>IF(OR(N495="Sm",N495="PtS",N495="PtR",N495="Pt"),P495,IF(AND(N495="C",K495&gt;0),K495+18*MAX(I495,J495)*0.001-0.06,IF(AND(N495="2C",K495&gt;0),K495+36*MAX(I495,J495)*0.001-0.06,IF(AND(N495="Cd",L495&gt;0,M495&gt;0),2*(L495+M495+10.25*MAX(I495,J495)*0.001-0.12),IF(AND(N495="Ep",M495&gt;0),M495+22*MAX(I495,J495)*0.001-0.06,IF(AND(N495="Et",M495&gt;0),2*(M495+12.25*MAX(I495,J495)*0.001-0.06),P495))))))</f>
        <v>4.652000000000001</v>
      </c>
      <c r="P495" s="93">
        <f>IF(AND(N495="Sm",K495&gt;0),K495+2*(17*MAX(I495,J495)*0.001)-0.06,IF(AND(N495="PtS",M495&gt;0),M495+35*MAX(I495,J495)*0.001+60*MAX(I495,J495)*0.001-0.05,IF(AND(N495="PtR",M495&gt;0),M495+60*MAX(I495,J495)*0.001,IF(AND(N495="Pt",M495&gt;0),M495+15*MAX(I495,J495)*0.001,IF(OR(N495="C",N495="2C",N495="Cd",N495="Ep",N495="Et",N495="Sm",N495="PtS",N495="PtR",N495="Pt"),0,K495)))))</f>
        <v>0</v>
      </c>
      <c r="Q495" s="53">
        <f t="shared" si="305"/>
        <v>0</v>
      </c>
      <c r="R495" s="53">
        <f t="shared" si="306"/>
        <v>0</v>
      </c>
      <c r="S495" s="53">
        <f t="shared" si="307"/>
        <v>0</v>
      </c>
      <c r="T495" s="54">
        <f t="shared" si="308"/>
        <v>0</v>
      </c>
      <c r="U495" s="54">
        <f t="shared" si="309"/>
        <v>0</v>
      </c>
      <c r="V495" s="54">
        <f t="shared" si="310"/>
        <v>0</v>
      </c>
      <c r="W495" s="54">
        <f t="shared" si="311"/>
        <v>13.956000000000003</v>
      </c>
      <c r="X495" s="54">
        <f t="shared" si="312"/>
        <v>0</v>
      </c>
      <c r="Y495" s="54">
        <f t="shared" si="313"/>
        <v>0</v>
      </c>
      <c r="Z495" s="54">
        <f t="shared" si="314"/>
        <v>0</v>
      </c>
      <c r="AA495" s="70">
        <f t="shared" si="315"/>
        <v>0</v>
      </c>
      <c r="AB495" s="74"/>
    </row>
    <row r="496" spans="1:28">
      <c r="A496" s="44"/>
      <c r="B496" s="75"/>
      <c r="C496" s="46" t="s">
        <v>65</v>
      </c>
      <c r="D496" s="46"/>
      <c r="E496" s="47">
        <v>1</v>
      </c>
      <c r="F496" s="48"/>
      <c r="G496" s="47">
        <f>2+2*5+((K494-(2*0.05+2*5*0.11))/0.16)+1</f>
        <v>32.25</v>
      </c>
      <c r="H496" s="49">
        <f>PRODUCT(E496,G496)</f>
        <v>32.25</v>
      </c>
      <c r="I496" s="47"/>
      <c r="J496" s="47">
        <v>6</v>
      </c>
      <c r="K496" s="73"/>
      <c r="L496" s="50">
        <v>0.25</v>
      </c>
      <c r="M496" s="50">
        <v>0.3</v>
      </c>
      <c r="N496" s="48" t="s">
        <v>66</v>
      </c>
      <c r="O496" s="51">
        <f>IF(OR(N496="Sm",N496="PtS",N496="PtR",N496="Pt"),P496,IF(AND(N496="C",K496&gt;0),K496+18*MAX(I496,J496)*0.001-0.06,IF(AND(N496="2C",K496&gt;0),K496+36*MAX(I496,J496)*0.001-0.06,IF(AND(N496="Cd",L496&gt;0,M496&gt;0),2*(L496+M496+10.25*MAX(I496,J496)*0.001-0.12),IF(AND(N496="Ep",M496&gt;0),M496+22*MAX(I496,J496)*0.001-0.06,IF(AND(N496="Et",M496&gt;0),2*(M496+12.25*MAX(I496,J496)*0.001-0.06),P496))))))</f>
        <v>0.9830000000000001</v>
      </c>
      <c r="P496" s="93">
        <f>IF(AND(N496="Sm",K496&gt;0),K496+2*(17*MAX(I496,J496)*0.001)-0.06,IF(AND(N496="PtS",M496&gt;0),M496+35*MAX(I496,J496)*0.001+60*MAX(I496,J496)*0.001-0.05,IF(AND(N496="PtR",M496&gt;0),M496+60*MAX(I496,J496)*0.001,IF(AND(N496="Pt",M496&gt;0),M496+15*MAX(I496,J496)*0.001,IF(OR(N496="C",N496="2C",N496="Cd",N496="Ep",N496="Et",N496="Sm",N496="PtS",N496="PtR",N496="Pt"),0,K496)))))</f>
        <v>0</v>
      </c>
      <c r="Q496" s="53">
        <f t="shared" si="305"/>
        <v>0</v>
      </c>
      <c r="R496" s="53">
        <f t="shared" si="306"/>
        <v>0</v>
      </c>
      <c r="S496" s="53">
        <f t="shared" si="307"/>
        <v>0</v>
      </c>
      <c r="T496" s="54">
        <f t="shared" si="308"/>
        <v>31.701750000000004</v>
      </c>
      <c r="U496" s="54">
        <f t="shared" si="309"/>
        <v>0</v>
      </c>
      <c r="V496" s="54">
        <f t="shared" si="310"/>
        <v>0</v>
      </c>
      <c r="W496" s="54">
        <f t="shared" si="311"/>
        <v>0</v>
      </c>
      <c r="X496" s="54">
        <f t="shared" si="312"/>
        <v>0</v>
      </c>
      <c r="Y496" s="54">
        <f t="shared" si="313"/>
        <v>0</v>
      </c>
      <c r="Z496" s="54">
        <f t="shared" si="314"/>
        <v>0</v>
      </c>
      <c r="AA496" s="70">
        <f t="shared" si="315"/>
        <v>0</v>
      </c>
      <c r="AB496" s="74"/>
    </row>
    <row r="497" spans="1:28">
      <c r="A497" s="56"/>
      <c r="B497" s="46"/>
      <c r="C497" s="46" t="s">
        <v>60</v>
      </c>
      <c r="D497" s="46"/>
      <c r="E497" s="47">
        <v>1</v>
      </c>
      <c r="F497" s="48"/>
      <c r="G497" s="47">
        <f>G496</f>
        <v>32.25</v>
      </c>
      <c r="H497" s="49">
        <f>PRODUCT(E497,G497)</f>
        <v>32.25</v>
      </c>
      <c r="I497" s="47"/>
      <c r="J497" s="47">
        <v>6</v>
      </c>
      <c r="K497" s="50"/>
      <c r="L497" s="50"/>
      <c r="M497" s="50">
        <v>0.25</v>
      </c>
      <c r="N497" s="48" t="s">
        <v>61</v>
      </c>
      <c r="O497" s="51">
        <f>IF(OR(N497="Sm",N497="PtS",N497="PtR",N497="Pt"),P497,IF(AND(N497="C",K497&gt;0),K497+18*MAX(I497,J497)*0.001-0.06,IF(AND(N497="2C",K497&gt;0),K497+36*MAX(I497,J497)*0.001-0.06,IF(AND(N497="Cd",L497&gt;0,M497&gt;0),2*(L497+M497+10.25*MAX(I497,J497)*0.001-0.12),IF(AND(N497="Ep",M497&gt;0),M497+22*MAX(I497,J497)*0.001-0.06,IF(AND(N497="Et",M497&gt;0),2*(M497+12.25*MAX(I497,J497)*0.001-0.06),P497))))))</f>
        <v>0.32200000000000001</v>
      </c>
      <c r="P497" s="93">
        <f>IF(AND(N497="Sm",K497&gt;0),K497+2*(17*MAX(I497,J497)*0.001)-0.06,IF(AND(N497="PtS",M497&gt;0),M497+35*MAX(I497,J497)*0.001+60*MAX(I497,J497)*0.001-0.05,IF(AND(N497="PtR",M497&gt;0),M497+60*MAX(I497,J497)*0.001,IF(AND(N497="Pt",M497&gt;0),M497+15*MAX(I497,J497)*0.001,IF(OR(N497="C",N497="2C",N497="Cd",N497="Ep",N497="Et",N497="Sm",N497="PtS",N497="PtR",N497="Pt"),0,K497)))))</f>
        <v>0</v>
      </c>
      <c r="Q497" s="53">
        <f t="shared" si="305"/>
        <v>0</v>
      </c>
      <c r="R497" s="53">
        <f t="shared" si="306"/>
        <v>0</v>
      </c>
      <c r="S497" s="53">
        <f t="shared" si="307"/>
        <v>0</v>
      </c>
      <c r="T497" s="54">
        <f t="shared" si="308"/>
        <v>10.384500000000001</v>
      </c>
      <c r="U497" s="54">
        <f t="shared" si="309"/>
        <v>0</v>
      </c>
      <c r="V497" s="54">
        <f t="shared" si="310"/>
        <v>0</v>
      </c>
      <c r="W497" s="54">
        <f t="shared" si="311"/>
        <v>0</v>
      </c>
      <c r="X497" s="54">
        <f t="shared" si="312"/>
        <v>0</v>
      </c>
      <c r="Y497" s="54">
        <f t="shared" si="313"/>
        <v>0</v>
      </c>
      <c r="Z497" s="54">
        <f t="shared" si="314"/>
        <v>0</v>
      </c>
      <c r="AA497" s="70">
        <f t="shared" si="315"/>
        <v>0</v>
      </c>
      <c r="AB497" s="74"/>
    </row>
    <row r="498" spans="1:28" ht="15.75">
      <c r="A498" s="140" t="s">
        <v>122</v>
      </c>
      <c r="B498" s="141"/>
      <c r="C498" s="141"/>
      <c r="D498" s="142"/>
      <c r="E498" s="47"/>
      <c r="F498" s="48"/>
      <c r="G498" s="47"/>
      <c r="H498" s="49"/>
      <c r="I498" s="47"/>
      <c r="J498" s="47"/>
      <c r="K498" s="50"/>
      <c r="L498" s="50"/>
      <c r="M498" s="50"/>
      <c r="N498" s="48"/>
      <c r="O498" s="51">
        <f>IF(OR(N498="Sm",N498="PtS",N498="PtR",N498="Pt"),P498,IF(AND(N498="C",K498&gt;0),K498+15*MAX(I498,J498)*0.001-0.06,IF(AND(N498="2C",K498&gt;0),K498+30*MAX(I498,J498)*0.001-0.06,IF(AND(N498="Cd",L498&gt;0,M498&gt;0),2*(L498+M498+10*MAX(I498,J498)*0.001-0.12),IF(AND(N498="Ep",M498&gt;0),M498+20*MAX(I498,J498)*0.001-0.06,IF(AND(N498="Et",M498&gt;0),2*(M498+10*MAX(I498,J498)*0.001-0.06),P498))))))</f>
        <v>0</v>
      </c>
      <c r="P498" s="93">
        <f>IF(AND(N498="Sm",K498&gt;0),K498+2*(15*MAX(I498,J498)*0.001)-0.06,IF(AND(N498="PtS",M498&gt;0),M498+30*MAX(I498,J498)*0.001+60*MAX(I498,J498)*0.001-0.05,IF(AND(N498="PtR",M498&gt;0),M498+60*MAX(I498,J498)*0.001,IF(AND(N498="Pt",M498&gt;0),M498+15*MAX(I498,J498)*0.001,IF(OR(N498="C",N498="2C",N498="Cd",N498="Ep",N498="Et",N498="Sm",N498="PtS",N498="PtR",N498="Pt"),0,K498)))))</f>
        <v>0</v>
      </c>
      <c r="Q498" s="53">
        <f t="shared" si="305"/>
        <v>0</v>
      </c>
      <c r="R498" s="53">
        <f t="shared" si="306"/>
        <v>0</v>
      </c>
      <c r="S498" s="53">
        <f t="shared" si="307"/>
        <v>0</v>
      </c>
      <c r="T498" s="54">
        <f t="shared" si="308"/>
        <v>0</v>
      </c>
      <c r="U498" s="54">
        <f t="shared" si="309"/>
        <v>0</v>
      </c>
      <c r="V498" s="54">
        <f t="shared" si="310"/>
        <v>0</v>
      </c>
      <c r="W498" s="54">
        <f t="shared" si="311"/>
        <v>0</v>
      </c>
      <c r="X498" s="54">
        <f t="shared" si="312"/>
        <v>0</v>
      </c>
      <c r="Y498" s="54">
        <f t="shared" si="313"/>
        <v>0</v>
      </c>
      <c r="Z498" s="54">
        <f t="shared" si="314"/>
        <v>0</v>
      </c>
      <c r="AA498" s="70">
        <f t="shared" si="315"/>
        <v>0</v>
      </c>
    </row>
    <row r="499" spans="1:28">
      <c r="A499" s="44"/>
      <c r="B499" s="72"/>
      <c r="C499" s="46" t="s">
        <v>70</v>
      </c>
      <c r="D499" s="46"/>
      <c r="E499" s="47">
        <v>1</v>
      </c>
      <c r="F499" s="48"/>
      <c r="G499" s="47">
        <v>3</v>
      </c>
      <c r="H499" s="49">
        <f>PRODUCT(E499,G499)</f>
        <v>3</v>
      </c>
      <c r="I499" s="47"/>
      <c r="J499" s="47">
        <v>12</v>
      </c>
      <c r="K499" s="50">
        <v>4.28</v>
      </c>
      <c r="L499" s="50"/>
      <c r="M499" s="50"/>
      <c r="N499" s="48" t="s">
        <v>67</v>
      </c>
      <c r="O499" s="51">
        <f>IF(OR(N499="Sm",N499="PtS",N499="PtR",N499="Pt"),P499,IF(AND(N499="C",K499&gt;0),K499+18*MAX(I499,J499)*0.001-0.06,IF(AND(N499="2C",K499&gt;0),K499+36*MAX(I499,J499)*0.001-0.06,IF(AND(N499="Cd",L499&gt;0,M499&gt;0),2*(L499+M499+10.25*MAX(I499,J499)*0.001-0.12),IF(AND(N499="Ep",M499&gt;0),M499+22*MAX(I499,J499)*0.001-0.06,IF(AND(N499="Et",M499&gt;0),2*(M499+12.25*MAX(I499,J499)*0.001-0.06),P499))))))</f>
        <v>4.652000000000001</v>
      </c>
      <c r="P499" s="93">
        <f>IF(AND(N499="Sm",K499&gt;0),K499+2*(17*MAX(I499,J499)*0.001)-0.06,IF(AND(N499="PtS",M499&gt;0),M499+35*MAX(I499,J499)*0.001+60*MAX(I499,J499)*0.001-0.05,IF(AND(N499="PtR",M499&gt;0),M499+60*MAX(I499,J499)*0.001,IF(AND(N499="Pt",M499&gt;0),M499+15*MAX(I499,J499)*0.001,IF(OR(N499="C",N499="2C",N499="Cd",N499="Ep",N499="Et",N499="Sm",N499="PtS",N499="PtR",N499="Pt"),0,K499)))))</f>
        <v>0</v>
      </c>
      <c r="Q499" s="53">
        <f t="shared" si="305"/>
        <v>0</v>
      </c>
      <c r="R499" s="53">
        <f t="shared" si="306"/>
        <v>0</v>
      </c>
      <c r="S499" s="53">
        <f t="shared" si="307"/>
        <v>0</v>
      </c>
      <c r="T499" s="54">
        <f t="shared" si="308"/>
        <v>0</v>
      </c>
      <c r="U499" s="54">
        <f t="shared" si="309"/>
        <v>0</v>
      </c>
      <c r="V499" s="54">
        <f t="shared" si="310"/>
        <v>0</v>
      </c>
      <c r="W499" s="54">
        <f t="shared" si="311"/>
        <v>13.956000000000003</v>
      </c>
      <c r="X499" s="54">
        <f t="shared" si="312"/>
        <v>0</v>
      </c>
      <c r="Y499" s="54">
        <f t="shared" si="313"/>
        <v>0</v>
      </c>
      <c r="Z499" s="54">
        <f t="shared" si="314"/>
        <v>0</v>
      </c>
      <c r="AA499" s="70">
        <f t="shared" si="315"/>
        <v>0</v>
      </c>
      <c r="AB499" s="74"/>
    </row>
    <row r="500" spans="1:28">
      <c r="A500" s="44"/>
      <c r="B500" s="55"/>
      <c r="C500" s="46" t="s">
        <v>71</v>
      </c>
      <c r="D500" s="46"/>
      <c r="E500" s="47">
        <v>1</v>
      </c>
      <c r="F500" s="48"/>
      <c r="G500" s="47">
        <v>3</v>
      </c>
      <c r="H500" s="49">
        <f>PRODUCT(E500,G500)</f>
        <v>3</v>
      </c>
      <c r="I500" s="47"/>
      <c r="J500" s="47">
        <v>12</v>
      </c>
      <c r="K500" s="50">
        <f>+K499</f>
        <v>4.28</v>
      </c>
      <c r="L500" s="50"/>
      <c r="M500" s="50"/>
      <c r="N500" s="48" t="s">
        <v>67</v>
      </c>
      <c r="O500" s="51">
        <f>IF(OR(N500="Sm",N500="PtS",N500="PtR",N500="Pt"),P500,IF(AND(N500="C",K500&gt;0),K500+18*MAX(I500,J500)*0.001-0.06,IF(AND(N500="2C",K500&gt;0),K500+36*MAX(I500,J500)*0.001-0.06,IF(AND(N500="Cd",L500&gt;0,M500&gt;0),2*(L500+M500+10.25*MAX(I500,J500)*0.001-0.12),IF(AND(N500="Ep",M500&gt;0),M500+22*MAX(I500,J500)*0.001-0.06,IF(AND(N500="Et",M500&gt;0),2*(M500+12.25*MAX(I500,J500)*0.001-0.06),P500))))))</f>
        <v>4.652000000000001</v>
      </c>
      <c r="P500" s="93">
        <f>IF(AND(N500="Sm",K500&gt;0),K500+2*(17*MAX(I500,J500)*0.001)-0.06,IF(AND(N500="PtS",M500&gt;0),M500+35*MAX(I500,J500)*0.001+60*MAX(I500,J500)*0.001-0.05,IF(AND(N500="PtR",M500&gt;0),M500+60*MAX(I500,J500)*0.001,IF(AND(N500="Pt",M500&gt;0),M500+15*MAX(I500,J500)*0.001,IF(OR(N500="C",N500="2C",N500="Cd",N500="Ep",N500="Et",N500="Sm",N500="PtS",N500="PtR",N500="Pt"),0,K500)))))</f>
        <v>0</v>
      </c>
      <c r="Q500" s="53">
        <f t="shared" si="305"/>
        <v>0</v>
      </c>
      <c r="R500" s="53">
        <f t="shared" si="306"/>
        <v>0</v>
      </c>
      <c r="S500" s="53">
        <f t="shared" si="307"/>
        <v>0</v>
      </c>
      <c r="T500" s="54">
        <f t="shared" si="308"/>
        <v>0</v>
      </c>
      <c r="U500" s="54">
        <f t="shared" si="309"/>
        <v>0</v>
      </c>
      <c r="V500" s="54">
        <f t="shared" si="310"/>
        <v>0</v>
      </c>
      <c r="W500" s="54">
        <f t="shared" si="311"/>
        <v>13.956000000000003</v>
      </c>
      <c r="X500" s="54">
        <f t="shared" si="312"/>
        <v>0</v>
      </c>
      <c r="Y500" s="54">
        <f t="shared" si="313"/>
        <v>0</v>
      </c>
      <c r="Z500" s="54">
        <f t="shared" si="314"/>
        <v>0</v>
      </c>
      <c r="AA500" s="70">
        <f t="shared" si="315"/>
        <v>0</v>
      </c>
      <c r="AB500" s="74"/>
    </row>
    <row r="501" spans="1:28">
      <c r="A501" s="44"/>
      <c r="B501" s="75"/>
      <c r="C501" s="46" t="s">
        <v>65</v>
      </c>
      <c r="D501" s="46"/>
      <c r="E501" s="47">
        <v>1</v>
      </c>
      <c r="F501" s="48"/>
      <c r="G501" s="47">
        <f>2+2*5+((K499-(2*0.05+2*5*0.11))/0.16)+1</f>
        <v>32.25</v>
      </c>
      <c r="H501" s="49">
        <f>PRODUCT(E501,G501)</f>
        <v>32.25</v>
      </c>
      <c r="I501" s="47"/>
      <c r="J501" s="47">
        <v>6</v>
      </c>
      <c r="K501" s="73"/>
      <c r="L501" s="50">
        <v>0.25</v>
      </c>
      <c r="M501" s="50">
        <v>0.3</v>
      </c>
      <c r="N501" s="48" t="s">
        <v>66</v>
      </c>
      <c r="O501" s="51">
        <f>IF(OR(N501="Sm",N501="PtS",N501="PtR",N501="Pt"),P501,IF(AND(N501="C",K501&gt;0),K501+18*MAX(I501,J501)*0.001-0.06,IF(AND(N501="2C",K501&gt;0),K501+36*MAX(I501,J501)*0.001-0.06,IF(AND(N501="Cd",L501&gt;0,M501&gt;0),2*(L501+M501+10.25*MAX(I501,J501)*0.001-0.12),IF(AND(N501="Ep",M501&gt;0),M501+22*MAX(I501,J501)*0.001-0.06,IF(AND(N501="Et",M501&gt;0),2*(M501+12.25*MAX(I501,J501)*0.001-0.06),P501))))))</f>
        <v>0.9830000000000001</v>
      </c>
      <c r="P501" s="93">
        <f>IF(AND(N501="Sm",K501&gt;0),K501+2*(17*MAX(I501,J501)*0.001)-0.06,IF(AND(N501="PtS",M501&gt;0),M501+35*MAX(I501,J501)*0.001+60*MAX(I501,J501)*0.001-0.05,IF(AND(N501="PtR",M501&gt;0),M501+60*MAX(I501,J501)*0.001,IF(AND(N501="Pt",M501&gt;0),M501+15*MAX(I501,J501)*0.001,IF(OR(N501="C",N501="2C",N501="Cd",N501="Ep",N501="Et",N501="Sm",N501="PtS",N501="PtR",N501="Pt"),0,K501)))))</f>
        <v>0</v>
      </c>
      <c r="Q501" s="53">
        <f t="shared" si="305"/>
        <v>0</v>
      </c>
      <c r="R501" s="53">
        <f t="shared" si="306"/>
        <v>0</v>
      </c>
      <c r="S501" s="53">
        <f t="shared" si="307"/>
        <v>0</v>
      </c>
      <c r="T501" s="54">
        <f t="shared" si="308"/>
        <v>31.701750000000004</v>
      </c>
      <c r="U501" s="54">
        <f t="shared" si="309"/>
        <v>0</v>
      </c>
      <c r="V501" s="54">
        <f t="shared" si="310"/>
        <v>0</v>
      </c>
      <c r="W501" s="54">
        <f t="shared" si="311"/>
        <v>0</v>
      </c>
      <c r="X501" s="54">
        <f t="shared" si="312"/>
        <v>0</v>
      </c>
      <c r="Y501" s="54">
        <f t="shared" si="313"/>
        <v>0</v>
      </c>
      <c r="Z501" s="54">
        <f t="shared" si="314"/>
        <v>0</v>
      </c>
      <c r="AA501" s="70">
        <f t="shared" si="315"/>
        <v>0</v>
      </c>
      <c r="AB501" s="74"/>
    </row>
    <row r="502" spans="1:28">
      <c r="A502" s="56"/>
      <c r="B502" s="46"/>
      <c r="C502" s="46" t="s">
        <v>60</v>
      </c>
      <c r="D502" s="46"/>
      <c r="E502" s="47">
        <v>1</v>
      </c>
      <c r="F502" s="48"/>
      <c r="G502" s="47">
        <f>G501</f>
        <v>32.25</v>
      </c>
      <c r="H502" s="49">
        <f>PRODUCT(E502,G502)</f>
        <v>32.25</v>
      </c>
      <c r="I502" s="47"/>
      <c r="J502" s="47">
        <v>6</v>
      </c>
      <c r="K502" s="50"/>
      <c r="L502" s="50"/>
      <c r="M502" s="50">
        <v>0.25</v>
      </c>
      <c r="N502" s="48" t="s">
        <v>61</v>
      </c>
      <c r="O502" s="51">
        <f>IF(OR(N502="Sm",N502="PtS",N502="PtR",N502="Pt"),P502,IF(AND(N502="C",K502&gt;0),K502+18*MAX(I502,J502)*0.001-0.06,IF(AND(N502="2C",K502&gt;0),K502+36*MAX(I502,J502)*0.001-0.06,IF(AND(N502="Cd",L502&gt;0,M502&gt;0),2*(L502+M502+10.25*MAX(I502,J502)*0.001-0.12),IF(AND(N502="Ep",M502&gt;0),M502+22*MAX(I502,J502)*0.001-0.06,IF(AND(N502="Et",M502&gt;0),2*(M502+12.25*MAX(I502,J502)*0.001-0.06),P502))))))</f>
        <v>0.32200000000000001</v>
      </c>
      <c r="P502" s="93">
        <f>IF(AND(N502="Sm",K502&gt;0),K502+2*(17*MAX(I502,J502)*0.001)-0.06,IF(AND(N502="PtS",M502&gt;0),M502+35*MAX(I502,J502)*0.001+60*MAX(I502,J502)*0.001-0.05,IF(AND(N502="PtR",M502&gt;0),M502+60*MAX(I502,J502)*0.001,IF(AND(N502="Pt",M502&gt;0),M502+15*MAX(I502,J502)*0.001,IF(OR(N502="C",N502="2C",N502="Cd",N502="Ep",N502="Et",N502="Sm",N502="PtS",N502="PtR",N502="Pt"),0,K502)))))</f>
        <v>0</v>
      </c>
      <c r="Q502" s="53">
        <f t="shared" si="305"/>
        <v>0</v>
      </c>
      <c r="R502" s="53">
        <f t="shared" si="306"/>
        <v>0</v>
      </c>
      <c r="S502" s="53">
        <f t="shared" si="307"/>
        <v>0</v>
      </c>
      <c r="T502" s="54">
        <f t="shared" si="308"/>
        <v>10.384500000000001</v>
      </c>
      <c r="U502" s="54">
        <f t="shared" si="309"/>
        <v>0</v>
      </c>
      <c r="V502" s="54">
        <f t="shared" si="310"/>
        <v>0</v>
      </c>
      <c r="W502" s="54">
        <f t="shared" si="311"/>
        <v>0</v>
      </c>
      <c r="X502" s="54">
        <f t="shared" si="312"/>
        <v>0</v>
      </c>
      <c r="Y502" s="54">
        <f t="shared" si="313"/>
        <v>0</v>
      </c>
      <c r="Z502" s="54">
        <f t="shared" si="314"/>
        <v>0</v>
      </c>
      <c r="AA502" s="70">
        <f t="shared" si="315"/>
        <v>0</v>
      </c>
      <c r="AB502" s="74"/>
    </row>
    <row r="503" spans="1:28" ht="15.75">
      <c r="A503" s="140" t="s">
        <v>123</v>
      </c>
      <c r="B503" s="141"/>
      <c r="C503" s="141"/>
      <c r="D503" s="142"/>
      <c r="E503" s="47"/>
      <c r="F503" s="48"/>
      <c r="G503" s="47"/>
      <c r="H503" s="49"/>
      <c r="I503" s="47"/>
      <c r="J503" s="47"/>
      <c r="K503" s="50"/>
      <c r="L503" s="50"/>
      <c r="M503" s="50"/>
      <c r="N503" s="48"/>
      <c r="O503" s="51">
        <f>IF(OR(N503="Sm",N503="PtS",N503="PtR",N503="Pt"),P503,IF(AND(N503="C",K503&gt;0),K503+15*MAX(I503,J503)*0.001-0.06,IF(AND(N503="2C",K503&gt;0),K503+30*MAX(I503,J503)*0.001-0.06,IF(AND(N503="Cd",L503&gt;0,M503&gt;0),2*(L503+M503+10*MAX(I503,J503)*0.001-0.12),IF(AND(N503="Ep",M503&gt;0),M503+20*MAX(I503,J503)*0.001-0.06,IF(AND(N503="Et",M503&gt;0),2*(M503+10*MAX(I503,J503)*0.001-0.06),P503))))))</f>
        <v>0</v>
      </c>
      <c r="P503" s="93">
        <f>IF(AND(N503="Sm",K503&gt;0),K503+2*(15*MAX(I503,J503)*0.001)-0.06,IF(AND(N503="PtS",M503&gt;0),M503+30*MAX(I503,J503)*0.001+60*MAX(I503,J503)*0.001-0.05,IF(AND(N503="PtR",M503&gt;0),M503+60*MAX(I503,J503)*0.001,IF(AND(N503="Pt",M503&gt;0),M503+15*MAX(I503,J503)*0.001,IF(OR(N503="C",N503="2C",N503="Cd",N503="Ep",N503="Et",N503="Sm",N503="PtS",N503="PtR",N503="Pt"),0,K503)))))</f>
        <v>0</v>
      </c>
      <c r="Q503" s="53">
        <f t="shared" si="305"/>
        <v>0</v>
      </c>
      <c r="R503" s="53">
        <f t="shared" si="306"/>
        <v>0</v>
      </c>
      <c r="S503" s="53">
        <f t="shared" si="307"/>
        <v>0</v>
      </c>
      <c r="T503" s="54">
        <f t="shared" si="308"/>
        <v>0</v>
      </c>
      <c r="U503" s="54">
        <f t="shared" si="309"/>
        <v>0</v>
      </c>
      <c r="V503" s="54">
        <f t="shared" si="310"/>
        <v>0</v>
      </c>
      <c r="W503" s="54">
        <f t="shared" si="311"/>
        <v>0</v>
      </c>
      <c r="X503" s="54">
        <f t="shared" si="312"/>
        <v>0</v>
      </c>
      <c r="Y503" s="54">
        <f t="shared" si="313"/>
        <v>0</v>
      </c>
      <c r="Z503" s="54">
        <f t="shared" si="314"/>
        <v>0</v>
      </c>
      <c r="AA503" s="70">
        <f t="shared" si="315"/>
        <v>0</v>
      </c>
    </row>
    <row r="504" spans="1:28">
      <c r="A504" s="44"/>
      <c r="B504" s="72"/>
      <c r="C504" s="46" t="s">
        <v>70</v>
      </c>
      <c r="D504" s="46"/>
      <c r="E504" s="47">
        <v>1</v>
      </c>
      <c r="F504" s="48"/>
      <c r="G504" s="47">
        <v>3</v>
      </c>
      <c r="H504" s="49">
        <f>PRODUCT(E504,G504)</f>
        <v>3</v>
      </c>
      <c r="I504" s="47"/>
      <c r="J504" s="47">
        <v>12</v>
      </c>
      <c r="K504" s="50">
        <v>4.28</v>
      </c>
      <c r="L504" s="50"/>
      <c r="M504" s="50"/>
      <c r="N504" s="48" t="s">
        <v>67</v>
      </c>
      <c r="O504" s="51">
        <f>IF(OR(N504="Sm",N504="PtS",N504="PtR",N504="Pt"),P504,IF(AND(N504="C",K504&gt;0),K504+18*MAX(I504,J504)*0.001-0.06,IF(AND(N504="2C",K504&gt;0),K504+36*MAX(I504,J504)*0.001-0.06,IF(AND(N504="Cd",L504&gt;0,M504&gt;0),2*(L504+M504+10.25*MAX(I504,J504)*0.001-0.12),IF(AND(N504="Ep",M504&gt;0),M504+22*MAX(I504,J504)*0.001-0.06,IF(AND(N504="Et",M504&gt;0),2*(M504+12.25*MAX(I504,J504)*0.001-0.06),P504))))))</f>
        <v>4.652000000000001</v>
      </c>
      <c r="P504" s="93">
        <f>IF(AND(N504="Sm",K504&gt;0),K504+2*(17*MAX(I504,J504)*0.001)-0.06,IF(AND(N504="PtS",M504&gt;0),M504+35*MAX(I504,J504)*0.001+60*MAX(I504,J504)*0.001-0.05,IF(AND(N504="PtR",M504&gt;0),M504+60*MAX(I504,J504)*0.001,IF(AND(N504="Pt",M504&gt;0),M504+15*MAX(I504,J504)*0.001,IF(OR(N504="C",N504="2C",N504="Cd",N504="Ep",N504="Et",N504="Sm",N504="PtS",N504="PtR",N504="Pt"),0,K504)))))</f>
        <v>0</v>
      </c>
      <c r="Q504" s="53">
        <f t="shared" si="305"/>
        <v>0</v>
      </c>
      <c r="R504" s="53">
        <f t="shared" si="306"/>
        <v>0</v>
      </c>
      <c r="S504" s="53">
        <f t="shared" si="307"/>
        <v>0</v>
      </c>
      <c r="T504" s="54">
        <f t="shared" si="308"/>
        <v>0</v>
      </c>
      <c r="U504" s="54">
        <f t="shared" si="309"/>
        <v>0</v>
      </c>
      <c r="V504" s="54">
        <f t="shared" si="310"/>
        <v>0</v>
      </c>
      <c r="W504" s="54">
        <f t="shared" si="311"/>
        <v>13.956000000000003</v>
      </c>
      <c r="X504" s="54">
        <f t="shared" si="312"/>
        <v>0</v>
      </c>
      <c r="Y504" s="54">
        <f t="shared" si="313"/>
        <v>0</v>
      </c>
      <c r="Z504" s="54">
        <f t="shared" si="314"/>
        <v>0</v>
      </c>
      <c r="AA504" s="70">
        <f t="shared" si="315"/>
        <v>0</v>
      </c>
      <c r="AB504" s="74"/>
    </row>
    <row r="505" spans="1:28">
      <c r="A505" s="44"/>
      <c r="B505" s="55"/>
      <c r="C505" s="46" t="s">
        <v>71</v>
      </c>
      <c r="D505" s="46"/>
      <c r="E505" s="47">
        <v>1</v>
      </c>
      <c r="F505" s="48"/>
      <c r="G505" s="47">
        <v>3</v>
      </c>
      <c r="H505" s="49">
        <f>PRODUCT(E505,G505)</f>
        <v>3</v>
      </c>
      <c r="I505" s="47"/>
      <c r="J505" s="47">
        <v>12</v>
      </c>
      <c r="K505" s="50">
        <f>+K504</f>
        <v>4.28</v>
      </c>
      <c r="L505" s="50"/>
      <c r="M505" s="50"/>
      <c r="N505" s="48" t="s">
        <v>67</v>
      </c>
      <c r="O505" s="51">
        <f>IF(OR(N505="Sm",N505="PtS",N505="PtR",N505="Pt"),P505,IF(AND(N505="C",K505&gt;0),K505+18*MAX(I505,J505)*0.001-0.06,IF(AND(N505="2C",K505&gt;0),K505+36*MAX(I505,J505)*0.001-0.06,IF(AND(N505="Cd",L505&gt;0,M505&gt;0),2*(L505+M505+10.25*MAX(I505,J505)*0.001-0.12),IF(AND(N505="Ep",M505&gt;0),M505+22*MAX(I505,J505)*0.001-0.06,IF(AND(N505="Et",M505&gt;0),2*(M505+12.25*MAX(I505,J505)*0.001-0.06),P505))))))</f>
        <v>4.652000000000001</v>
      </c>
      <c r="P505" s="93">
        <f>IF(AND(N505="Sm",K505&gt;0),K505+2*(17*MAX(I505,J505)*0.001)-0.06,IF(AND(N505="PtS",M505&gt;0),M505+35*MAX(I505,J505)*0.001+60*MAX(I505,J505)*0.001-0.05,IF(AND(N505="PtR",M505&gt;0),M505+60*MAX(I505,J505)*0.001,IF(AND(N505="Pt",M505&gt;0),M505+15*MAX(I505,J505)*0.001,IF(OR(N505="C",N505="2C",N505="Cd",N505="Ep",N505="Et",N505="Sm",N505="PtS",N505="PtR",N505="Pt"),0,K505)))))</f>
        <v>0</v>
      </c>
      <c r="Q505" s="53">
        <f t="shared" si="305"/>
        <v>0</v>
      </c>
      <c r="R505" s="53">
        <f t="shared" si="306"/>
        <v>0</v>
      </c>
      <c r="S505" s="53">
        <f t="shared" si="307"/>
        <v>0</v>
      </c>
      <c r="T505" s="54">
        <f t="shared" si="308"/>
        <v>0</v>
      </c>
      <c r="U505" s="54">
        <f t="shared" si="309"/>
        <v>0</v>
      </c>
      <c r="V505" s="54">
        <f t="shared" si="310"/>
        <v>0</v>
      </c>
      <c r="W505" s="54">
        <f t="shared" si="311"/>
        <v>13.956000000000003</v>
      </c>
      <c r="X505" s="54">
        <f t="shared" si="312"/>
        <v>0</v>
      </c>
      <c r="Y505" s="54">
        <f t="shared" si="313"/>
        <v>0</v>
      </c>
      <c r="Z505" s="54">
        <f t="shared" si="314"/>
        <v>0</v>
      </c>
      <c r="AA505" s="70">
        <f t="shared" si="315"/>
        <v>0</v>
      </c>
      <c r="AB505" s="74"/>
    </row>
    <row r="506" spans="1:28">
      <c r="A506" s="44"/>
      <c r="B506" s="75"/>
      <c r="C506" s="46" t="s">
        <v>65</v>
      </c>
      <c r="D506" s="46"/>
      <c r="E506" s="47">
        <v>1</v>
      </c>
      <c r="F506" s="48"/>
      <c r="G506" s="47">
        <f>2+2*5+((K504-(2*0.05+2*5*0.11))/0.16)+1</f>
        <v>32.25</v>
      </c>
      <c r="H506" s="49">
        <f>PRODUCT(E506,G506)</f>
        <v>32.25</v>
      </c>
      <c r="I506" s="47"/>
      <c r="J506" s="47">
        <v>6</v>
      </c>
      <c r="K506" s="73"/>
      <c r="L506" s="50">
        <v>0.25</v>
      </c>
      <c r="M506" s="50">
        <v>0.3</v>
      </c>
      <c r="N506" s="48" t="s">
        <v>66</v>
      </c>
      <c r="O506" s="51">
        <f>IF(OR(N506="Sm",N506="PtS",N506="PtR",N506="Pt"),P506,IF(AND(N506="C",K506&gt;0),K506+18*MAX(I506,J506)*0.001-0.06,IF(AND(N506="2C",K506&gt;0),K506+36*MAX(I506,J506)*0.001-0.06,IF(AND(N506="Cd",L506&gt;0,M506&gt;0),2*(L506+M506+10.25*MAX(I506,J506)*0.001-0.12),IF(AND(N506="Ep",M506&gt;0),M506+22*MAX(I506,J506)*0.001-0.06,IF(AND(N506="Et",M506&gt;0),2*(M506+12.25*MAX(I506,J506)*0.001-0.06),P506))))))</f>
        <v>0.9830000000000001</v>
      </c>
      <c r="P506" s="93">
        <f>IF(AND(N506="Sm",K506&gt;0),K506+2*(17*MAX(I506,J506)*0.001)-0.06,IF(AND(N506="PtS",M506&gt;0),M506+35*MAX(I506,J506)*0.001+60*MAX(I506,J506)*0.001-0.05,IF(AND(N506="PtR",M506&gt;0),M506+60*MAX(I506,J506)*0.001,IF(AND(N506="Pt",M506&gt;0),M506+15*MAX(I506,J506)*0.001,IF(OR(N506="C",N506="2C",N506="Cd",N506="Ep",N506="Et",N506="Sm",N506="PtS",N506="PtR",N506="Pt"),0,K506)))))</f>
        <v>0</v>
      </c>
      <c r="Q506" s="53">
        <f t="shared" si="305"/>
        <v>0</v>
      </c>
      <c r="R506" s="53">
        <f t="shared" si="306"/>
        <v>0</v>
      </c>
      <c r="S506" s="53">
        <f t="shared" si="307"/>
        <v>0</v>
      </c>
      <c r="T506" s="54">
        <f t="shared" si="308"/>
        <v>31.701750000000004</v>
      </c>
      <c r="U506" s="54">
        <f t="shared" si="309"/>
        <v>0</v>
      </c>
      <c r="V506" s="54">
        <f t="shared" si="310"/>
        <v>0</v>
      </c>
      <c r="W506" s="54">
        <f t="shared" si="311"/>
        <v>0</v>
      </c>
      <c r="X506" s="54">
        <f t="shared" si="312"/>
        <v>0</v>
      </c>
      <c r="Y506" s="54">
        <f t="shared" si="313"/>
        <v>0</v>
      </c>
      <c r="Z506" s="54">
        <f t="shared" si="314"/>
        <v>0</v>
      </c>
      <c r="AA506" s="70">
        <f t="shared" si="315"/>
        <v>0</v>
      </c>
      <c r="AB506" s="74"/>
    </row>
    <row r="507" spans="1:28">
      <c r="A507" s="56"/>
      <c r="B507" s="46"/>
      <c r="C507" s="46" t="s">
        <v>60</v>
      </c>
      <c r="D507" s="46"/>
      <c r="E507" s="47">
        <v>1</v>
      </c>
      <c r="F507" s="48"/>
      <c r="G507" s="47">
        <f>G506</f>
        <v>32.25</v>
      </c>
      <c r="H507" s="49">
        <f>PRODUCT(E507,G507)</f>
        <v>32.25</v>
      </c>
      <c r="I507" s="47"/>
      <c r="J507" s="47">
        <v>6</v>
      </c>
      <c r="K507" s="50"/>
      <c r="L507" s="50"/>
      <c r="M507" s="50">
        <v>0.25</v>
      </c>
      <c r="N507" s="48" t="s">
        <v>61</v>
      </c>
      <c r="O507" s="51">
        <f>IF(OR(N507="Sm",N507="PtS",N507="PtR",N507="Pt"),P507,IF(AND(N507="C",K507&gt;0),K507+18*MAX(I507,J507)*0.001-0.06,IF(AND(N507="2C",K507&gt;0),K507+36*MAX(I507,J507)*0.001-0.06,IF(AND(N507="Cd",L507&gt;0,M507&gt;0),2*(L507+M507+10.25*MAX(I507,J507)*0.001-0.12),IF(AND(N507="Ep",M507&gt;0),M507+22*MAX(I507,J507)*0.001-0.06,IF(AND(N507="Et",M507&gt;0),2*(M507+12.25*MAX(I507,J507)*0.001-0.06),P507))))))</f>
        <v>0.32200000000000001</v>
      </c>
      <c r="P507" s="93">
        <f>IF(AND(N507="Sm",K507&gt;0),K507+2*(17*MAX(I507,J507)*0.001)-0.06,IF(AND(N507="PtS",M507&gt;0),M507+35*MAX(I507,J507)*0.001+60*MAX(I507,J507)*0.001-0.05,IF(AND(N507="PtR",M507&gt;0),M507+60*MAX(I507,J507)*0.001,IF(AND(N507="Pt",M507&gt;0),M507+15*MAX(I507,J507)*0.001,IF(OR(N507="C",N507="2C",N507="Cd",N507="Ep",N507="Et",N507="Sm",N507="PtS",N507="PtR",N507="Pt"),0,K507)))))</f>
        <v>0</v>
      </c>
      <c r="Q507" s="53">
        <f t="shared" si="305"/>
        <v>0</v>
      </c>
      <c r="R507" s="53">
        <f t="shared" si="306"/>
        <v>0</v>
      </c>
      <c r="S507" s="53">
        <f t="shared" si="307"/>
        <v>0</v>
      </c>
      <c r="T507" s="54">
        <f t="shared" si="308"/>
        <v>10.384500000000001</v>
      </c>
      <c r="U507" s="54">
        <f t="shared" si="309"/>
        <v>0</v>
      </c>
      <c r="V507" s="54">
        <f t="shared" si="310"/>
        <v>0</v>
      </c>
      <c r="W507" s="54">
        <f t="shared" si="311"/>
        <v>0</v>
      </c>
      <c r="X507" s="54">
        <f t="shared" si="312"/>
        <v>0</v>
      </c>
      <c r="Y507" s="54">
        <f t="shared" si="313"/>
        <v>0</v>
      </c>
      <c r="Z507" s="54">
        <f t="shared" si="314"/>
        <v>0</v>
      </c>
      <c r="AA507" s="70">
        <f t="shared" si="315"/>
        <v>0</v>
      </c>
      <c r="AB507" s="74"/>
    </row>
    <row r="508" spans="1:28" ht="15.75">
      <c r="A508" s="140" t="s">
        <v>124</v>
      </c>
      <c r="B508" s="141"/>
      <c r="C508" s="141"/>
      <c r="D508" s="142"/>
      <c r="E508" s="47"/>
      <c r="F508" s="48"/>
      <c r="G508" s="47"/>
      <c r="H508" s="49"/>
      <c r="I508" s="47"/>
      <c r="J508" s="47"/>
      <c r="K508" s="50"/>
      <c r="L508" s="50"/>
      <c r="M508" s="50"/>
      <c r="N508" s="48"/>
      <c r="O508" s="51">
        <f>IF(OR(N508="Sm",N508="PtS",N508="PtR",N508="Pt"),P508,IF(AND(N508="C",K508&gt;0),K508+15*MAX(I508,J508)*0.001-0.06,IF(AND(N508="2C",K508&gt;0),K508+30*MAX(I508,J508)*0.001-0.06,IF(AND(N508="Cd",L508&gt;0,M508&gt;0),2*(L508+M508+10*MAX(I508,J508)*0.001-0.12),IF(AND(N508="Ep",M508&gt;0),M508+20*MAX(I508,J508)*0.001-0.06,IF(AND(N508="Et",M508&gt;0),2*(M508+10*MAX(I508,J508)*0.001-0.06),P508))))))</f>
        <v>0</v>
      </c>
      <c r="P508" s="93">
        <f>IF(AND(N508="Sm",K508&gt;0),K508+2*(15*MAX(I508,J508)*0.001)-0.06,IF(AND(N508="PtS",M508&gt;0),M508+30*MAX(I508,J508)*0.001+60*MAX(I508,J508)*0.001-0.05,IF(AND(N508="PtR",M508&gt;0),M508+60*MAX(I508,J508)*0.001,IF(AND(N508="Pt",M508&gt;0),M508+15*MAX(I508,J508)*0.001,IF(OR(N508="C",N508="2C",N508="Cd",N508="Ep",N508="Et",N508="Sm",N508="PtS",N508="PtR",N508="Pt"),0,K508)))))</f>
        <v>0</v>
      </c>
      <c r="Q508" s="53">
        <f t="shared" si="305"/>
        <v>0</v>
      </c>
      <c r="R508" s="53">
        <f t="shared" si="306"/>
        <v>0</v>
      </c>
      <c r="S508" s="53">
        <f t="shared" si="307"/>
        <v>0</v>
      </c>
      <c r="T508" s="54">
        <f t="shared" si="308"/>
        <v>0</v>
      </c>
      <c r="U508" s="54">
        <f t="shared" si="309"/>
        <v>0</v>
      </c>
      <c r="V508" s="54">
        <f t="shared" si="310"/>
        <v>0</v>
      </c>
      <c r="W508" s="54">
        <f t="shared" si="311"/>
        <v>0</v>
      </c>
      <c r="X508" s="54">
        <f t="shared" si="312"/>
        <v>0</v>
      </c>
      <c r="Y508" s="54">
        <f t="shared" si="313"/>
        <v>0</v>
      </c>
      <c r="Z508" s="54">
        <f t="shared" si="314"/>
        <v>0</v>
      </c>
      <c r="AA508" s="70">
        <f t="shared" si="315"/>
        <v>0</v>
      </c>
    </row>
    <row r="509" spans="1:28">
      <c r="A509" s="44"/>
      <c r="B509" s="72"/>
      <c r="C509" s="46" t="s">
        <v>70</v>
      </c>
      <c r="D509" s="46"/>
      <c r="E509" s="47">
        <v>1</v>
      </c>
      <c r="F509" s="48"/>
      <c r="G509" s="47">
        <v>3</v>
      </c>
      <c r="H509" s="49">
        <f>PRODUCT(E509,G509)</f>
        <v>3</v>
      </c>
      <c r="I509" s="47"/>
      <c r="J509" s="47">
        <v>12</v>
      </c>
      <c r="K509" s="50">
        <v>4.28</v>
      </c>
      <c r="L509" s="50"/>
      <c r="M509" s="50"/>
      <c r="N509" s="48" t="s">
        <v>67</v>
      </c>
      <c r="O509" s="51">
        <f>IF(OR(N509="Sm",N509="PtS",N509="PtR",N509="Pt"),P509,IF(AND(N509="C",K509&gt;0),K509+18*MAX(I509,J509)*0.001-0.06,IF(AND(N509="2C",K509&gt;0),K509+36*MAX(I509,J509)*0.001-0.06,IF(AND(N509="Cd",L509&gt;0,M509&gt;0),2*(L509+M509+10.25*MAX(I509,J509)*0.001-0.12),IF(AND(N509="Ep",M509&gt;0),M509+22*MAX(I509,J509)*0.001-0.06,IF(AND(N509="Et",M509&gt;0),2*(M509+12.25*MAX(I509,J509)*0.001-0.06),P509))))))</f>
        <v>4.652000000000001</v>
      </c>
      <c r="P509" s="93">
        <f>IF(AND(N509="Sm",K509&gt;0),K509+2*(17*MAX(I509,J509)*0.001)-0.06,IF(AND(N509="PtS",M509&gt;0),M509+35*MAX(I509,J509)*0.001+60*MAX(I509,J509)*0.001-0.05,IF(AND(N509="PtR",M509&gt;0),M509+60*MAX(I509,J509)*0.001,IF(AND(N509="Pt",M509&gt;0),M509+15*MAX(I509,J509)*0.001,IF(OR(N509="C",N509="2C",N509="Cd",N509="Ep",N509="Et",N509="Sm",N509="PtS",N509="PtR",N509="Pt"),0,K509)))))</f>
        <v>0</v>
      </c>
      <c r="Q509" s="53">
        <f t="shared" si="305"/>
        <v>0</v>
      </c>
      <c r="R509" s="53">
        <f t="shared" si="306"/>
        <v>0</v>
      </c>
      <c r="S509" s="53">
        <f t="shared" si="307"/>
        <v>0</v>
      </c>
      <c r="T509" s="54">
        <f t="shared" si="308"/>
        <v>0</v>
      </c>
      <c r="U509" s="54">
        <f t="shared" si="309"/>
        <v>0</v>
      </c>
      <c r="V509" s="54">
        <f t="shared" si="310"/>
        <v>0</v>
      </c>
      <c r="W509" s="54">
        <f t="shared" si="311"/>
        <v>13.956000000000003</v>
      </c>
      <c r="X509" s="54">
        <f t="shared" si="312"/>
        <v>0</v>
      </c>
      <c r="Y509" s="54">
        <f t="shared" si="313"/>
        <v>0</v>
      </c>
      <c r="Z509" s="54">
        <f t="shared" si="314"/>
        <v>0</v>
      </c>
      <c r="AA509" s="70">
        <f t="shared" si="315"/>
        <v>0</v>
      </c>
      <c r="AB509" s="74"/>
    </row>
    <row r="510" spans="1:28">
      <c r="A510" s="44"/>
      <c r="B510" s="55"/>
      <c r="C510" s="46" t="s">
        <v>71</v>
      </c>
      <c r="D510" s="46"/>
      <c r="E510" s="47">
        <v>1</v>
      </c>
      <c r="F510" s="48"/>
      <c r="G510" s="47">
        <v>3</v>
      </c>
      <c r="H510" s="49">
        <f>PRODUCT(E510,G510)</f>
        <v>3</v>
      </c>
      <c r="I510" s="47"/>
      <c r="J510" s="47">
        <v>12</v>
      </c>
      <c r="K510" s="50">
        <f>+K509</f>
        <v>4.28</v>
      </c>
      <c r="L510" s="50"/>
      <c r="M510" s="50"/>
      <c r="N510" s="48" t="s">
        <v>67</v>
      </c>
      <c r="O510" s="51">
        <f>IF(OR(N510="Sm",N510="PtS",N510="PtR",N510="Pt"),P510,IF(AND(N510="C",K510&gt;0),K510+18*MAX(I510,J510)*0.001-0.06,IF(AND(N510="2C",K510&gt;0),K510+36*MAX(I510,J510)*0.001-0.06,IF(AND(N510="Cd",L510&gt;0,M510&gt;0),2*(L510+M510+10.25*MAX(I510,J510)*0.001-0.12),IF(AND(N510="Ep",M510&gt;0),M510+22*MAX(I510,J510)*0.001-0.06,IF(AND(N510="Et",M510&gt;0),2*(M510+12.25*MAX(I510,J510)*0.001-0.06),P510))))))</f>
        <v>4.652000000000001</v>
      </c>
      <c r="P510" s="93">
        <f>IF(AND(N510="Sm",K510&gt;0),K510+2*(17*MAX(I510,J510)*0.001)-0.06,IF(AND(N510="PtS",M510&gt;0),M510+35*MAX(I510,J510)*0.001+60*MAX(I510,J510)*0.001-0.05,IF(AND(N510="PtR",M510&gt;0),M510+60*MAX(I510,J510)*0.001,IF(AND(N510="Pt",M510&gt;0),M510+15*MAX(I510,J510)*0.001,IF(OR(N510="C",N510="2C",N510="Cd",N510="Ep",N510="Et",N510="Sm",N510="PtS",N510="PtR",N510="Pt"),0,K510)))))</f>
        <v>0</v>
      </c>
      <c r="Q510" s="53">
        <f t="shared" si="305"/>
        <v>0</v>
      </c>
      <c r="R510" s="53">
        <f t="shared" si="306"/>
        <v>0</v>
      </c>
      <c r="S510" s="53">
        <f t="shared" si="307"/>
        <v>0</v>
      </c>
      <c r="T510" s="54">
        <f t="shared" si="308"/>
        <v>0</v>
      </c>
      <c r="U510" s="54">
        <f t="shared" si="309"/>
        <v>0</v>
      </c>
      <c r="V510" s="54">
        <f t="shared" si="310"/>
        <v>0</v>
      </c>
      <c r="W510" s="54">
        <f t="shared" si="311"/>
        <v>13.956000000000003</v>
      </c>
      <c r="X510" s="54">
        <f t="shared" si="312"/>
        <v>0</v>
      </c>
      <c r="Y510" s="54">
        <f t="shared" si="313"/>
        <v>0</v>
      </c>
      <c r="Z510" s="54">
        <f t="shared" si="314"/>
        <v>0</v>
      </c>
      <c r="AA510" s="70">
        <f t="shared" si="315"/>
        <v>0</v>
      </c>
      <c r="AB510" s="74"/>
    </row>
    <row r="511" spans="1:28">
      <c r="A511" s="44"/>
      <c r="B511" s="75"/>
      <c r="C511" s="46" t="s">
        <v>65</v>
      </c>
      <c r="D511" s="46"/>
      <c r="E511" s="47">
        <v>1</v>
      </c>
      <c r="F511" s="48"/>
      <c r="G511" s="47">
        <f>2+2*5+((K509-(2*0.05+2*5*0.11))/0.16)+1</f>
        <v>32.25</v>
      </c>
      <c r="H511" s="49">
        <f>PRODUCT(E511,G511)</f>
        <v>32.25</v>
      </c>
      <c r="I511" s="47"/>
      <c r="J511" s="47">
        <v>6</v>
      </c>
      <c r="K511" s="73"/>
      <c r="L511" s="50">
        <v>0.25</v>
      </c>
      <c r="M511" s="50">
        <v>0.3</v>
      </c>
      <c r="N511" s="48" t="s">
        <v>66</v>
      </c>
      <c r="O511" s="51">
        <f>IF(OR(N511="Sm",N511="PtS",N511="PtR",N511="Pt"),P511,IF(AND(N511="C",K511&gt;0),K511+18*MAX(I511,J511)*0.001-0.06,IF(AND(N511="2C",K511&gt;0),K511+36*MAX(I511,J511)*0.001-0.06,IF(AND(N511="Cd",L511&gt;0,M511&gt;0),2*(L511+M511+10.25*MAX(I511,J511)*0.001-0.12),IF(AND(N511="Ep",M511&gt;0),M511+22*MAX(I511,J511)*0.001-0.06,IF(AND(N511="Et",M511&gt;0),2*(M511+12.25*MAX(I511,J511)*0.001-0.06),P511))))))</f>
        <v>0.9830000000000001</v>
      </c>
      <c r="P511" s="93">
        <f>IF(AND(N511="Sm",K511&gt;0),K511+2*(17*MAX(I511,J511)*0.001)-0.06,IF(AND(N511="PtS",M511&gt;0),M511+35*MAX(I511,J511)*0.001+60*MAX(I511,J511)*0.001-0.05,IF(AND(N511="PtR",M511&gt;0),M511+60*MAX(I511,J511)*0.001,IF(AND(N511="Pt",M511&gt;0),M511+15*MAX(I511,J511)*0.001,IF(OR(N511="C",N511="2C",N511="Cd",N511="Ep",N511="Et",N511="Sm",N511="PtS",N511="PtR",N511="Pt"),0,K511)))))</f>
        <v>0</v>
      </c>
      <c r="Q511" s="53">
        <f t="shared" si="305"/>
        <v>0</v>
      </c>
      <c r="R511" s="53">
        <f t="shared" si="306"/>
        <v>0</v>
      </c>
      <c r="S511" s="53">
        <f t="shared" si="307"/>
        <v>0</v>
      </c>
      <c r="T511" s="54">
        <f t="shared" si="308"/>
        <v>31.701750000000004</v>
      </c>
      <c r="U511" s="54">
        <f t="shared" si="309"/>
        <v>0</v>
      </c>
      <c r="V511" s="54">
        <f t="shared" si="310"/>
        <v>0</v>
      </c>
      <c r="W511" s="54">
        <f t="shared" si="311"/>
        <v>0</v>
      </c>
      <c r="X511" s="54">
        <f t="shared" si="312"/>
        <v>0</v>
      </c>
      <c r="Y511" s="54">
        <f t="shared" si="313"/>
        <v>0</v>
      </c>
      <c r="Z511" s="54">
        <f t="shared" si="314"/>
        <v>0</v>
      </c>
      <c r="AA511" s="70">
        <f t="shared" si="315"/>
        <v>0</v>
      </c>
      <c r="AB511" s="74"/>
    </row>
    <row r="512" spans="1:28">
      <c r="A512" s="56"/>
      <c r="B512" s="46"/>
      <c r="C512" s="46" t="s">
        <v>60</v>
      </c>
      <c r="D512" s="46"/>
      <c r="E512" s="47">
        <v>1</v>
      </c>
      <c r="F512" s="48"/>
      <c r="G512" s="47">
        <f>G511</f>
        <v>32.25</v>
      </c>
      <c r="H512" s="49">
        <f>PRODUCT(E512,G512)</f>
        <v>32.25</v>
      </c>
      <c r="I512" s="47"/>
      <c r="J512" s="47">
        <v>6</v>
      </c>
      <c r="K512" s="50"/>
      <c r="L512" s="50"/>
      <c r="M512" s="50">
        <v>0.25</v>
      </c>
      <c r="N512" s="48" t="s">
        <v>61</v>
      </c>
      <c r="O512" s="51">
        <f>IF(OR(N512="Sm",N512="PtS",N512="PtR",N512="Pt"),P512,IF(AND(N512="C",K512&gt;0),K512+18*MAX(I512,J512)*0.001-0.06,IF(AND(N512="2C",K512&gt;0),K512+36*MAX(I512,J512)*0.001-0.06,IF(AND(N512="Cd",L512&gt;0,M512&gt;0),2*(L512+M512+10.25*MAX(I512,J512)*0.001-0.12),IF(AND(N512="Ep",M512&gt;0),M512+22*MAX(I512,J512)*0.001-0.06,IF(AND(N512="Et",M512&gt;0),2*(M512+12.25*MAX(I512,J512)*0.001-0.06),P512))))))</f>
        <v>0.32200000000000001</v>
      </c>
      <c r="P512" s="93">
        <f>IF(AND(N512="Sm",K512&gt;0),K512+2*(17*MAX(I512,J512)*0.001)-0.06,IF(AND(N512="PtS",M512&gt;0),M512+35*MAX(I512,J512)*0.001+60*MAX(I512,J512)*0.001-0.05,IF(AND(N512="PtR",M512&gt;0),M512+60*MAX(I512,J512)*0.001,IF(AND(N512="Pt",M512&gt;0),M512+15*MAX(I512,J512)*0.001,IF(OR(N512="C",N512="2C",N512="Cd",N512="Ep",N512="Et",N512="Sm",N512="PtS",N512="PtR",N512="Pt"),0,K512)))))</f>
        <v>0</v>
      </c>
      <c r="Q512" s="53">
        <f t="shared" si="305"/>
        <v>0</v>
      </c>
      <c r="R512" s="53">
        <f t="shared" si="306"/>
        <v>0</v>
      </c>
      <c r="S512" s="53">
        <f t="shared" si="307"/>
        <v>0</v>
      </c>
      <c r="T512" s="54">
        <f t="shared" si="308"/>
        <v>10.384500000000001</v>
      </c>
      <c r="U512" s="54">
        <f t="shared" si="309"/>
        <v>0</v>
      </c>
      <c r="V512" s="54">
        <f t="shared" si="310"/>
        <v>0</v>
      </c>
      <c r="W512" s="54">
        <f t="shared" si="311"/>
        <v>0</v>
      </c>
      <c r="X512" s="54">
        <f t="shared" si="312"/>
        <v>0</v>
      </c>
      <c r="Y512" s="54">
        <f t="shared" si="313"/>
        <v>0</v>
      </c>
      <c r="Z512" s="54">
        <f t="shared" si="314"/>
        <v>0</v>
      </c>
      <c r="AA512" s="70">
        <f t="shared" si="315"/>
        <v>0</v>
      </c>
      <c r="AB512" s="74"/>
    </row>
    <row r="513" spans="1:28" ht="15.75">
      <c r="A513" s="140" t="s">
        <v>125</v>
      </c>
      <c r="B513" s="141"/>
      <c r="C513" s="141"/>
      <c r="D513" s="142"/>
      <c r="E513" s="47"/>
      <c r="F513" s="48"/>
      <c r="G513" s="47"/>
      <c r="H513" s="49"/>
      <c r="I513" s="47"/>
      <c r="J513" s="47"/>
      <c r="K513" s="50"/>
      <c r="L513" s="50"/>
      <c r="M513" s="50"/>
      <c r="N513" s="48"/>
      <c r="O513" s="51">
        <f>IF(OR(N513="Sm",N513="PtS",N513="PtR",N513="Pt"),P513,IF(AND(N513="C",K513&gt;0),K513+15*MAX(I513,J513)*0.001-0.06,IF(AND(N513="2C",K513&gt;0),K513+30*MAX(I513,J513)*0.001-0.06,IF(AND(N513="Cd",L513&gt;0,M513&gt;0),2*(L513+M513+10*MAX(I513,J513)*0.001-0.12),IF(AND(N513="Ep",M513&gt;0),M513+20*MAX(I513,J513)*0.001-0.06,IF(AND(N513="Et",M513&gt;0),2*(M513+10*MAX(I513,J513)*0.001-0.06),P513))))))</f>
        <v>0</v>
      </c>
      <c r="P513" s="93">
        <f>IF(AND(N513="Sm",K513&gt;0),K513+2*(15*MAX(I513,J513)*0.001)-0.06,IF(AND(N513="PtS",M513&gt;0),M513+30*MAX(I513,J513)*0.001+60*MAX(I513,J513)*0.001-0.05,IF(AND(N513="PtR",M513&gt;0),M513+60*MAX(I513,J513)*0.001,IF(AND(N513="Pt",M513&gt;0),M513+15*MAX(I513,J513)*0.001,IF(OR(N513="C",N513="2C",N513="Cd",N513="Ep",N513="Et",N513="Sm",N513="PtS",N513="PtR",N513="Pt"),0,K513)))))</f>
        <v>0</v>
      </c>
      <c r="Q513" s="53">
        <f t="shared" si="305"/>
        <v>0</v>
      </c>
      <c r="R513" s="53">
        <f t="shared" si="306"/>
        <v>0</v>
      </c>
      <c r="S513" s="53">
        <f t="shared" si="307"/>
        <v>0</v>
      </c>
      <c r="T513" s="54">
        <f t="shared" si="308"/>
        <v>0</v>
      </c>
      <c r="U513" s="54">
        <f t="shared" si="309"/>
        <v>0</v>
      </c>
      <c r="V513" s="54">
        <f t="shared" si="310"/>
        <v>0</v>
      </c>
      <c r="W513" s="54">
        <f t="shared" si="311"/>
        <v>0</v>
      </c>
      <c r="X513" s="54">
        <f t="shared" si="312"/>
        <v>0</v>
      </c>
      <c r="Y513" s="54">
        <f t="shared" si="313"/>
        <v>0</v>
      </c>
      <c r="Z513" s="54">
        <f t="shared" si="314"/>
        <v>0</v>
      </c>
      <c r="AA513" s="70">
        <f t="shared" si="315"/>
        <v>0</v>
      </c>
    </row>
    <row r="514" spans="1:28">
      <c r="A514" s="44"/>
      <c r="B514" s="72"/>
      <c r="C514" s="46" t="s">
        <v>70</v>
      </c>
      <c r="D514" s="46"/>
      <c r="E514" s="47">
        <v>1</v>
      </c>
      <c r="F514" s="48"/>
      <c r="G514" s="47">
        <v>3</v>
      </c>
      <c r="H514" s="49">
        <f>PRODUCT(E514,G514)</f>
        <v>3</v>
      </c>
      <c r="I514" s="47"/>
      <c r="J514" s="47">
        <v>12</v>
      </c>
      <c r="K514" s="50">
        <v>4.28</v>
      </c>
      <c r="L514" s="50"/>
      <c r="M514" s="50"/>
      <c r="N514" s="48" t="s">
        <v>67</v>
      </c>
      <c r="O514" s="51">
        <f>IF(OR(N514="Sm",N514="PtS",N514="PtR",N514="Pt"),P514,IF(AND(N514="C",K514&gt;0),K514+18*MAX(I514,J514)*0.001-0.06,IF(AND(N514="2C",K514&gt;0),K514+36*MAX(I514,J514)*0.001-0.06,IF(AND(N514="Cd",L514&gt;0,M514&gt;0),2*(L514+M514+10.25*MAX(I514,J514)*0.001-0.12),IF(AND(N514="Ep",M514&gt;0),M514+22*MAX(I514,J514)*0.001-0.06,IF(AND(N514="Et",M514&gt;0),2*(M514+12.25*MAX(I514,J514)*0.001-0.06),P514))))))</f>
        <v>4.652000000000001</v>
      </c>
      <c r="P514" s="93">
        <f>IF(AND(N514="Sm",K514&gt;0),K514+2*(17*MAX(I514,J514)*0.001)-0.06,IF(AND(N514="PtS",M514&gt;0),M514+35*MAX(I514,J514)*0.001+60*MAX(I514,J514)*0.001-0.05,IF(AND(N514="PtR",M514&gt;0),M514+60*MAX(I514,J514)*0.001,IF(AND(N514="Pt",M514&gt;0),M514+15*MAX(I514,J514)*0.001,IF(OR(N514="C",N514="2C",N514="Cd",N514="Ep",N514="Et",N514="Sm",N514="PtS",N514="PtR",N514="Pt"),0,K514)))))</f>
        <v>0</v>
      </c>
      <c r="Q514" s="53">
        <f t="shared" si="305"/>
        <v>0</v>
      </c>
      <c r="R514" s="53">
        <f t="shared" si="306"/>
        <v>0</v>
      </c>
      <c r="S514" s="53">
        <f t="shared" si="307"/>
        <v>0</v>
      </c>
      <c r="T514" s="54">
        <f t="shared" si="308"/>
        <v>0</v>
      </c>
      <c r="U514" s="54">
        <f t="shared" si="309"/>
        <v>0</v>
      </c>
      <c r="V514" s="54">
        <f t="shared" si="310"/>
        <v>0</v>
      </c>
      <c r="W514" s="54">
        <f t="shared" si="311"/>
        <v>13.956000000000003</v>
      </c>
      <c r="X514" s="54">
        <f t="shared" si="312"/>
        <v>0</v>
      </c>
      <c r="Y514" s="54">
        <f t="shared" si="313"/>
        <v>0</v>
      </c>
      <c r="Z514" s="54">
        <f t="shared" si="314"/>
        <v>0</v>
      </c>
      <c r="AA514" s="70">
        <f t="shared" si="315"/>
        <v>0</v>
      </c>
      <c r="AB514" s="74"/>
    </row>
    <row r="515" spans="1:28">
      <c r="A515" s="44"/>
      <c r="B515" s="55"/>
      <c r="C515" s="46" t="s">
        <v>71</v>
      </c>
      <c r="D515" s="46"/>
      <c r="E515" s="47">
        <v>1</v>
      </c>
      <c r="F515" s="48"/>
      <c r="G515" s="47">
        <v>3</v>
      </c>
      <c r="H515" s="49">
        <f>PRODUCT(E515,G515)</f>
        <v>3</v>
      </c>
      <c r="I515" s="47"/>
      <c r="J515" s="47">
        <v>12</v>
      </c>
      <c r="K515" s="50">
        <f>+K514</f>
        <v>4.28</v>
      </c>
      <c r="L515" s="50"/>
      <c r="M515" s="50"/>
      <c r="N515" s="48" t="s">
        <v>67</v>
      </c>
      <c r="O515" s="51">
        <f>IF(OR(N515="Sm",N515="PtS",N515="PtR",N515="Pt"),P515,IF(AND(N515="C",K515&gt;0),K515+18*MAX(I515,J515)*0.001-0.06,IF(AND(N515="2C",K515&gt;0),K515+36*MAX(I515,J515)*0.001-0.06,IF(AND(N515="Cd",L515&gt;0,M515&gt;0),2*(L515+M515+10.25*MAX(I515,J515)*0.001-0.12),IF(AND(N515="Ep",M515&gt;0),M515+22*MAX(I515,J515)*0.001-0.06,IF(AND(N515="Et",M515&gt;0),2*(M515+12.25*MAX(I515,J515)*0.001-0.06),P515))))))</f>
        <v>4.652000000000001</v>
      </c>
      <c r="P515" s="93">
        <f>IF(AND(N515="Sm",K515&gt;0),K515+2*(17*MAX(I515,J515)*0.001)-0.06,IF(AND(N515="PtS",M515&gt;0),M515+35*MAX(I515,J515)*0.001+60*MAX(I515,J515)*0.001-0.05,IF(AND(N515="PtR",M515&gt;0),M515+60*MAX(I515,J515)*0.001,IF(AND(N515="Pt",M515&gt;0),M515+15*MAX(I515,J515)*0.001,IF(OR(N515="C",N515="2C",N515="Cd",N515="Ep",N515="Et",N515="Sm",N515="PtS",N515="PtR",N515="Pt"),0,K515)))))</f>
        <v>0</v>
      </c>
      <c r="Q515" s="53">
        <f t="shared" si="305"/>
        <v>0</v>
      </c>
      <c r="R515" s="53">
        <f t="shared" si="306"/>
        <v>0</v>
      </c>
      <c r="S515" s="53">
        <f t="shared" si="307"/>
        <v>0</v>
      </c>
      <c r="T515" s="54">
        <f t="shared" si="308"/>
        <v>0</v>
      </c>
      <c r="U515" s="54">
        <f t="shared" si="309"/>
        <v>0</v>
      </c>
      <c r="V515" s="54">
        <f t="shared" si="310"/>
        <v>0</v>
      </c>
      <c r="W515" s="54">
        <f t="shared" si="311"/>
        <v>13.956000000000003</v>
      </c>
      <c r="X515" s="54">
        <f t="shared" si="312"/>
        <v>0</v>
      </c>
      <c r="Y515" s="54">
        <f t="shared" si="313"/>
        <v>0</v>
      </c>
      <c r="Z515" s="54">
        <f t="shared" si="314"/>
        <v>0</v>
      </c>
      <c r="AA515" s="70">
        <f t="shared" si="315"/>
        <v>0</v>
      </c>
      <c r="AB515" s="74"/>
    </row>
    <row r="516" spans="1:28">
      <c r="A516" s="44"/>
      <c r="B516" s="75"/>
      <c r="C516" s="46" t="s">
        <v>65</v>
      </c>
      <c r="D516" s="46"/>
      <c r="E516" s="47">
        <v>1</v>
      </c>
      <c r="F516" s="48"/>
      <c r="G516" s="47">
        <f>2+2*5+((K514-(2*0.05+2*5*0.11))/0.16)+1</f>
        <v>32.25</v>
      </c>
      <c r="H516" s="49">
        <f>PRODUCT(E516,G516)</f>
        <v>32.25</v>
      </c>
      <c r="I516" s="47"/>
      <c r="J516" s="47">
        <v>6</v>
      </c>
      <c r="K516" s="73"/>
      <c r="L516" s="50">
        <v>0.25</v>
      </c>
      <c r="M516" s="50">
        <v>0.3</v>
      </c>
      <c r="N516" s="48" t="s">
        <v>66</v>
      </c>
      <c r="O516" s="51">
        <f>IF(OR(N516="Sm",N516="PtS",N516="PtR",N516="Pt"),P516,IF(AND(N516="C",K516&gt;0),K516+18*MAX(I516,J516)*0.001-0.06,IF(AND(N516="2C",K516&gt;0),K516+36*MAX(I516,J516)*0.001-0.06,IF(AND(N516="Cd",L516&gt;0,M516&gt;0),2*(L516+M516+10.25*MAX(I516,J516)*0.001-0.12),IF(AND(N516="Ep",M516&gt;0),M516+22*MAX(I516,J516)*0.001-0.06,IF(AND(N516="Et",M516&gt;0),2*(M516+12.25*MAX(I516,J516)*0.001-0.06),P516))))))</f>
        <v>0.9830000000000001</v>
      </c>
      <c r="P516" s="93">
        <f>IF(AND(N516="Sm",K516&gt;0),K516+2*(17*MAX(I516,J516)*0.001)-0.06,IF(AND(N516="PtS",M516&gt;0),M516+35*MAX(I516,J516)*0.001+60*MAX(I516,J516)*0.001-0.05,IF(AND(N516="PtR",M516&gt;0),M516+60*MAX(I516,J516)*0.001,IF(AND(N516="Pt",M516&gt;0),M516+15*MAX(I516,J516)*0.001,IF(OR(N516="C",N516="2C",N516="Cd",N516="Ep",N516="Et",N516="Sm",N516="PtS",N516="PtR",N516="Pt"),0,K516)))))</f>
        <v>0</v>
      </c>
      <c r="Q516" s="53">
        <f t="shared" si="305"/>
        <v>0</v>
      </c>
      <c r="R516" s="53">
        <f t="shared" si="306"/>
        <v>0</v>
      </c>
      <c r="S516" s="53">
        <f t="shared" si="307"/>
        <v>0</v>
      </c>
      <c r="T516" s="54">
        <f t="shared" si="308"/>
        <v>31.701750000000004</v>
      </c>
      <c r="U516" s="54">
        <f t="shared" si="309"/>
        <v>0</v>
      </c>
      <c r="V516" s="54">
        <f t="shared" si="310"/>
        <v>0</v>
      </c>
      <c r="W516" s="54">
        <f t="shared" si="311"/>
        <v>0</v>
      </c>
      <c r="X516" s="54">
        <f t="shared" si="312"/>
        <v>0</v>
      </c>
      <c r="Y516" s="54">
        <f t="shared" si="313"/>
        <v>0</v>
      </c>
      <c r="Z516" s="54">
        <f t="shared" si="314"/>
        <v>0</v>
      </c>
      <c r="AA516" s="70">
        <f t="shared" si="315"/>
        <v>0</v>
      </c>
      <c r="AB516" s="74"/>
    </row>
    <row r="517" spans="1:28">
      <c r="A517" s="56"/>
      <c r="B517" s="46"/>
      <c r="C517" s="46" t="s">
        <v>60</v>
      </c>
      <c r="D517" s="46"/>
      <c r="E517" s="47">
        <v>1</v>
      </c>
      <c r="F517" s="48"/>
      <c r="G517" s="47">
        <f>G516</f>
        <v>32.25</v>
      </c>
      <c r="H517" s="49">
        <f>PRODUCT(E517,G517)</f>
        <v>32.25</v>
      </c>
      <c r="I517" s="47"/>
      <c r="J517" s="47">
        <v>6</v>
      </c>
      <c r="K517" s="50"/>
      <c r="L517" s="50"/>
      <c r="M517" s="50">
        <v>0.25</v>
      </c>
      <c r="N517" s="48" t="s">
        <v>61</v>
      </c>
      <c r="O517" s="51">
        <f>IF(OR(N517="Sm",N517="PtS",N517="PtR",N517="Pt"),P517,IF(AND(N517="C",K517&gt;0),K517+18*MAX(I517,J517)*0.001-0.06,IF(AND(N517="2C",K517&gt;0),K517+36*MAX(I517,J517)*0.001-0.06,IF(AND(N517="Cd",L517&gt;0,M517&gt;0),2*(L517+M517+10.25*MAX(I517,J517)*0.001-0.12),IF(AND(N517="Ep",M517&gt;0),M517+22*MAX(I517,J517)*0.001-0.06,IF(AND(N517="Et",M517&gt;0),2*(M517+12.25*MAX(I517,J517)*0.001-0.06),P517))))))</f>
        <v>0.32200000000000001</v>
      </c>
      <c r="P517" s="93">
        <f>IF(AND(N517="Sm",K517&gt;0),K517+2*(17*MAX(I517,J517)*0.001)-0.06,IF(AND(N517="PtS",M517&gt;0),M517+35*MAX(I517,J517)*0.001+60*MAX(I517,J517)*0.001-0.05,IF(AND(N517="PtR",M517&gt;0),M517+60*MAX(I517,J517)*0.001,IF(AND(N517="Pt",M517&gt;0),M517+15*MAX(I517,J517)*0.001,IF(OR(N517="C",N517="2C",N517="Cd",N517="Ep",N517="Et",N517="Sm",N517="PtS",N517="PtR",N517="Pt"),0,K517)))))</f>
        <v>0</v>
      </c>
      <c r="Q517" s="53">
        <f t="shared" si="305"/>
        <v>0</v>
      </c>
      <c r="R517" s="53">
        <f t="shared" si="306"/>
        <v>0</v>
      </c>
      <c r="S517" s="53">
        <f t="shared" si="307"/>
        <v>0</v>
      </c>
      <c r="T517" s="54">
        <f t="shared" si="308"/>
        <v>10.384500000000001</v>
      </c>
      <c r="U517" s="54">
        <f t="shared" si="309"/>
        <v>0</v>
      </c>
      <c r="V517" s="54">
        <f t="shared" si="310"/>
        <v>0</v>
      </c>
      <c r="W517" s="54">
        <f t="shared" si="311"/>
        <v>0</v>
      </c>
      <c r="X517" s="54">
        <f t="shared" si="312"/>
        <v>0</v>
      </c>
      <c r="Y517" s="54">
        <f t="shared" si="313"/>
        <v>0</v>
      </c>
      <c r="Z517" s="54">
        <f t="shared" si="314"/>
        <v>0</v>
      </c>
      <c r="AA517" s="70">
        <f t="shared" si="315"/>
        <v>0</v>
      </c>
      <c r="AB517" s="74"/>
    </row>
    <row r="518" spans="1:28" ht="15.75">
      <c r="A518" s="140" t="s">
        <v>126</v>
      </c>
      <c r="B518" s="141"/>
      <c r="C518" s="141"/>
      <c r="D518" s="142"/>
      <c r="E518" s="47"/>
      <c r="F518" s="48"/>
      <c r="G518" s="47"/>
      <c r="H518" s="49"/>
      <c r="I518" s="47"/>
      <c r="J518" s="47"/>
      <c r="K518" s="50"/>
      <c r="L518" s="50"/>
      <c r="M518" s="50"/>
      <c r="N518" s="48"/>
      <c r="O518" s="51">
        <f>IF(OR(N518="Sm",N518="PtS",N518="PtR",N518="Pt"),P518,IF(AND(N518="C",K518&gt;0),K518+15*MAX(I518,J518)*0.001-0.06,IF(AND(N518="2C",K518&gt;0),K518+30*MAX(I518,J518)*0.001-0.06,IF(AND(N518="Cd",L518&gt;0,M518&gt;0),2*(L518+M518+10*MAX(I518,J518)*0.001-0.12),IF(AND(N518="Ep",M518&gt;0),M518+20*MAX(I518,J518)*0.001-0.06,IF(AND(N518="Et",M518&gt;0),2*(M518+10*MAX(I518,J518)*0.001-0.06),P518))))))</f>
        <v>0</v>
      </c>
      <c r="P518" s="93">
        <f>IF(AND(N518="Sm",K518&gt;0),K518+2*(15*MAX(I518,J518)*0.001)-0.06,IF(AND(N518="PtS",M518&gt;0),M518+30*MAX(I518,J518)*0.001+60*MAX(I518,J518)*0.001-0.05,IF(AND(N518="PtR",M518&gt;0),M518+60*MAX(I518,J518)*0.001,IF(AND(N518="Pt",M518&gt;0),M518+15*MAX(I518,J518)*0.001,IF(OR(N518="C",N518="2C",N518="Cd",N518="Ep",N518="Et",N518="Sm",N518="PtS",N518="PtR",N518="Pt"),0,K518)))))</f>
        <v>0</v>
      </c>
      <c r="Q518" s="53">
        <f t="shared" si="305"/>
        <v>0</v>
      </c>
      <c r="R518" s="53">
        <f t="shared" si="306"/>
        <v>0</v>
      </c>
      <c r="S518" s="53">
        <f t="shared" si="307"/>
        <v>0</v>
      </c>
      <c r="T518" s="54">
        <f t="shared" si="308"/>
        <v>0</v>
      </c>
      <c r="U518" s="54">
        <f t="shared" si="309"/>
        <v>0</v>
      </c>
      <c r="V518" s="54">
        <f t="shared" si="310"/>
        <v>0</v>
      </c>
      <c r="W518" s="54">
        <f t="shared" si="311"/>
        <v>0</v>
      </c>
      <c r="X518" s="54">
        <f t="shared" si="312"/>
        <v>0</v>
      </c>
      <c r="Y518" s="54">
        <f t="shared" si="313"/>
        <v>0</v>
      </c>
      <c r="Z518" s="54">
        <f t="shared" si="314"/>
        <v>0</v>
      </c>
      <c r="AA518" s="70">
        <f t="shared" si="315"/>
        <v>0</v>
      </c>
    </row>
    <row r="519" spans="1:28">
      <c r="A519" s="44"/>
      <c r="B519" s="72"/>
      <c r="C519" s="46" t="s">
        <v>70</v>
      </c>
      <c r="D519" s="46"/>
      <c r="E519" s="47">
        <v>1</v>
      </c>
      <c r="F519" s="48"/>
      <c r="G519" s="47">
        <v>6</v>
      </c>
      <c r="H519" s="49">
        <f>PRODUCT(E519,G519)</f>
        <v>6</v>
      </c>
      <c r="I519" s="47"/>
      <c r="J519" s="47">
        <v>16</v>
      </c>
      <c r="K519" s="50">
        <f>2.05+5.04</f>
        <v>7.09</v>
      </c>
      <c r="L519" s="50"/>
      <c r="M519" s="50"/>
      <c r="N519" s="48" t="s">
        <v>67</v>
      </c>
      <c r="O519" s="51">
        <f>IF(OR(N519="Sm",N519="PtS",N519="PtR",N519="Pt"),P519,IF(AND(N519="C",K519&gt;0),K519+18*MAX(I519,J519)*0.001-0.06,IF(AND(N519="2C",K519&gt;0),K519+36*MAX(I519,J519)*0.001-0.06,IF(AND(N519="Cd",L519&gt;0,M519&gt;0),2*(L519+M519+10.25*MAX(I519,J519)*0.001-0.12),IF(AND(N519="Ep",M519&gt;0),M519+22*MAX(I519,J519)*0.001-0.06,IF(AND(N519="Et",M519&gt;0),2*(M519+12.25*MAX(I519,J519)*0.001-0.06),P519))))))</f>
        <v>7.6060000000000008</v>
      </c>
      <c r="P519" s="93">
        <f>IF(AND(N519="Sm",K519&gt;0),K519+2*(17*MAX(I519,J519)*0.001)-0.06,IF(AND(N519="PtS",M519&gt;0),M519+35*MAX(I519,J519)*0.001+60*MAX(I519,J519)*0.001-0.05,IF(AND(N519="PtR",M519&gt;0),M519+60*MAX(I519,J519)*0.001,IF(AND(N519="Pt",M519&gt;0),M519+15*MAX(I519,J519)*0.001,IF(OR(N519="C",N519="2C",N519="Cd",N519="Ep",N519="Et",N519="Sm",N519="PtS",N519="PtR",N519="Pt"),0,K519)))))</f>
        <v>0</v>
      </c>
      <c r="Q519" s="53">
        <f t="shared" si="305"/>
        <v>0</v>
      </c>
      <c r="R519" s="53">
        <f t="shared" si="306"/>
        <v>0</v>
      </c>
      <c r="S519" s="53">
        <f t="shared" si="307"/>
        <v>0</v>
      </c>
      <c r="T519" s="54">
        <f t="shared" si="308"/>
        <v>0</v>
      </c>
      <c r="U519" s="54">
        <f t="shared" si="309"/>
        <v>0</v>
      </c>
      <c r="V519" s="54">
        <f t="shared" si="310"/>
        <v>0</v>
      </c>
      <c r="W519" s="54">
        <f t="shared" si="311"/>
        <v>0</v>
      </c>
      <c r="X519" s="54">
        <f t="shared" si="312"/>
        <v>0</v>
      </c>
      <c r="Y519" s="54">
        <f t="shared" si="313"/>
        <v>45.636000000000003</v>
      </c>
      <c r="Z519" s="54">
        <f t="shared" si="314"/>
        <v>0</v>
      </c>
      <c r="AA519" s="70">
        <f t="shared" si="315"/>
        <v>0</v>
      </c>
      <c r="AB519" s="74"/>
    </row>
    <row r="520" spans="1:28">
      <c r="A520" s="44"/>
      <c r="B520" s="55"/>
      <c r="C520" s="46" t="s">
        <v>71</v>
      </c>
      <c r="D520" s="46"/>
      <c r="E520" s="47">
        <v>1</v>
      </c>
      <c r="F520" s="48"/>
      <c r="G520" s="47">
        <f>6*2</f>
        <v>12</v>
      </c>
      <c r="H520" s="49">
        <f>PRODUCT(E520,G520)</f>
        <v>12</v>
      </c>
      <c r="I520" s="47"/>
      <c r="J520" s="47">
        <v>14</v>
      </c>
      <c r="K520" s="50">
        <f>+K519</f>
        <v>7.09</v>
      </c>
      <c r="L520" s="50"/>
      <c r="M520" s="50"/>
      <c r="N520" s="48" t="s">
        <v>67</v>
      </c>
      <c r="O520" s="51">
        <f>IF(OR(N520="Sm",N520="PtS",N520="PtR",N520="Pt"),P520,IF(AND(N520="C",K520&gt;0),K520+18*MAX(I520,J520)*0.001-0.06,IF(AND(N520="2C",K520&gt;0),K520+36*MAX(I520,J520)*0.001-0.06,IF(AND(N520="Cd",L520&gt;0,M520&gt;0),2*(L520+M520+10.25*MAX(I520,J520)*0.001-0.12),IF(AND(N520="Ep",M520&gt;0),M520+22*MAX(I520,J520)*0.001-0.06,IF(AND(N520="Et",M520&gt;0),2*(M520+12.25*MAX(I520,J520)*0.001-0.06),P520))))))</f>
        <v>7.5339999999999998</v>
      </c>
      <c r="P520" s="93">
        <f>IF(AND(N520="Sm",K520&gt;0),K520+2*(17*MAX(I520,J520)*0.001)-0.06,IF(AND(N520="PtS",M520&gt;0),M520+35*MAX(I520,J520)*0.001+60*MAX(I520,J520)*0.001-0.05,IF(AND(N520="PtR",M520&gt;0),M520+60*MAX(I520,J520)*0.001,IF(AND(N520="Pt",M520&gt;0),M520+15*MAX(I520,J520)*0.001,IF(OR(N520="C",N520="2C",N520="Cd",N520="Ep",N520="Et",N520="Sm",N520="PtS",N520="PtR",N520="Pt"),0,K520)))))</f>
        <v>0</v>
      </c>
      <c r="Q520" s="53">
        <f t="shared" si="305"/>
        <v>0</v>
      </c>
      <c r="R520" s="53">
        <f t="shared" si="306"/>
        <v>0</v>
      </c>
      <c r="S520" s="53">
        <f t="shared" si="307"/>
        <v>0</v>
      </c>
      <c r="T520" s="54">
        <f t="shared" si="308"/>
        <v>0</v>
      </c>
      <c r="U520" s="54">
        <f t="shared" si="309"/>
        <v>0</v>
      </c>
      <c r="V520" s="54">
        <f t="shared" si="310"/>
        <v>0</v>
      </c>
      <c r="W520" s="54">
        <f t="shared" si="311"/>
        <v>0</v>
      </c>
      <c r="X520" s="54">
        <f t="shared" si="312"/>
        <v>90.408000000000001</v>
      </c>
      <c r="Y520" s="54">
        <f t="shared" si="313"/>
        <v>0</v>
      </c>
      <c r="Z520" s="54">
        <f t="shared" si="314"/>
        <v>0</v>
      </c>
      <c r="AA520" s="70">
        <f t="shared" si="315"/>
        <v>0</v>
      </c>
      <c r="AB520" s="74"/>
    </row>
    <row r="521" spans="1:28">
      <c r="A521" s="44"/>
      <c r="B521" s="75"/>
      <c r="C521" s="46" t="s">
        <v>65</v>
      </c>
      <c r="D521" s="46"/>
      <c r="E521" s="47">
        <v>1</v>
      </c>
      <c r="F521" s="48"/>
      <c r="G521" s="47">
        <f>2+2*5+((K519-(2*0.05+2*5*0.11))/0.16)+1</f>
        <v>49.8125</v>
      </c>
      <c r="H521" s="49">
        <f>PRODUCT(E521,G521)</f>
        <v>49.8125</v>
      </c>
      <c r="I521" s="47"/>
      <c r="J521" s="47">
        <v>6</v>
      </c>
      <c r="K521" s="73"/>
      <c r="L521" s="50">
        <v>0.3</v>
      </c>
      <c r="M521" s="50">
        <v>0.7</v>
      </c>
      <c r="N521" s="48" t="s">
        <v>66</v>
      </c>
      <c r="O521" s="51">
        <f>IF(OR(N521="Sm",N521="PtS",N521="PtR",N521="Pt"),P521,IF(AND(N521="C",K521&gt;0),K521+18*MAX(I521,J521)*0.001-0.06,IF(AND(N521="2C",K521&gt;0),K521+36*MAX(I521,J521)*0.001-0.06,IF(AND(N521="Cd",L521&gt;0,M521&gt;0),2*(L521+M521+10.25*MAX(I521,J521)*0.001-0.12),IF(AND(N521="Ep",M521&gt;0),M521+22*MAX(I521,J521)*0.001-0.06,IF(AND(N521="Et",M521&gt;0),2*(M521+12.25*MAX(I521,J521)*0.001-0.06),P521))))))</f>
        <v>1.8830000000000002</v>
      </c>
      <c r="P521" s="93">
        <f>IF(AND(N521="Sm",K521&gt;0),K521+2*(17*MAX(I521,J521)*0.001)-0.06,IF(AND(N521="PtS",M521&gt;0),M521+35*MAX(I521,J521)*0.001+60*MAX(I521,J521)*0.001-0.05,IF(AND(N521="PtR",M521&gt;0),M521+60*MAX(I521,J521)*0.001,IF(AND(N521="Pt",M521&gt;0),M521+15*MAX(I521,J521)*0.001,IF(OR(N521="C",N521="2C",N521="Cd",N521="Ep",N521="Et",N521="Sm",N521="PtS",N521="PtR",N521="Pt"),0,K521)))))</f>
        <v>0</v>
      </c>
      <c r="Q521" s="53">
        <f t="shared" si="305"/>
        <v>0</v>
      </c>
      <c r="R521" s="53">
        <f t="shared" si="306"/>
        <v>0</v>
      </c>
      <c r="S521" s="53">
        <f t="shared" si="307"/>
        <v>0</v>
      </c>
      <c r="T521" s="54">
        <f t="shared" si="308"/>
        <v>93.796937500000013</v>
      </c>
      <c r="U521" s="54">
        <f t="shared" si="309"/>
        <v>0</v>
      </c>
      <c r="V521" s="54">
        <f t="shared" si="310"/>
        <v>0</v>
      </c>
      <c r="W521" s="54">
        <f t="shared" si="311"/>
        <v>0</v>
      </c>
      <c r="X521" s="54">
        <f t="shared" si="312"/>
        <v>0</v>
      </c>
      <c r="Y521" s="54">
        <f t="shared" si="313"/>
        <v>0</v>
      </c>
      <c r="Z521" s="54">
        <f t="shared" si="314"/>
        <v>0</v>
      </c>
      <c r="AA521" s="70">
        <f t="shared" si="315"/>
        <v>0</v>
      </c>
      <c r="AB521" s="74"/>
    </row>
    <row r="522" spans="1:28">
      <c r="A522" s="56"/>
      <c r="B522" s="46"/>
      <c r="C522" s="46" t="s">
        <v>60</v>
      </c>
      <c r="D522" s="46"/>
      <c r="E522" s="47">
        <v>1</v>
      </c>
      <c r="F522" s="48"/>
      <c r="G522" s="47">
        <f>G521</f>
        <v>49.8125</v>
      </c>
      <c r="H522" s="49">
        <f>PRODUCT(E522,G522)</f>
        <v>49.8125</v>
      </c>
      <c r="I522" s="47"/>
      <c r="J522" s="47">
        <v>6</v>
      </c>
      <c r="K522" s="50"/>
      <c r="L522" s="50"/>
      <c r="M522" s="50">
        <v>0.3</v>
      </c>
      <c r="N522" s="48" t="s">
        <v>61</v>
      </c>
      <c r="O522" s="51">
        <f>IF(OR(N522="Sm",N522="PtS",N522="PtR",N522="Pt"),P522,IF(AND(N522="C",K522&gt;0),K522+18*MAX(I522,J522)*0.001-0.06,IF(AND(N522="2C",K522&gt;0),K522+36*MAX(I522,J522)*0.001-0.06,IF(AND(N522="Cd",L522&gt;0,M522&gt;0),2*(L522+M522+10.25*MAX(I522,J522)*0.001-0.12),IF(AND(N522="Ep",M522&gt;0),M522+22*MAX(I522,J522)*0.001-0.06,IF(AND(N522="Et",M522&gt;0),2*(M522+12.25*MAX(I522,J522)*0.001-0.06),P522))))))</f>
        <v>0.372</v>
      </c>
      <c r="P522" s="93">
        <f>IF(AND(N522="Sm",K522&gt;0),K522+2*(17*MAX(I522,J522)*0.001)-0.06,IF(AND(N522="PtS",M522&gt;0),M522+35*MAX(I522,J522)*0.001+60*MAX(I522,J522)*0.001-0.05,IF(AND(N522="PtR",M522&gt;0),M522+60*MAX(I522,J522)*0.001,IF(AND(N522="Pt",M522&gt;0),M522+15*MAX(I522,J522)*0.001,IF(OR(N522="C",N522="2C",N522="Cd",N522="Ep",N522="Et",N522="Sm",N522="PtS",N522="PtR",N522="Pt"),0,K522)))))</f>
        <v>0</v>
      </c>
      <c r="Q522" s="53">
        <f t="shared" si="305"/>
        <v>0</v>
      </c>
      <c r="R522" s="53">
        <f t="shared" si="306"/>
        <v>0</v>
      </c>
      <c r="S522" s="53">
        <f t="shared" si="307"/>
        <v>0</v>
      </c>
      <c r="T522" s="54">
        <f t="shared" si="308"/>
        <v>18.530249999999999</v>
      </c>
      <c r="U522" s="54">
        <f t="shared" si="309"/>
        <v>0</v>
      </c>
      <c r="V522" s="54">
        <f t="shared" si="310"/>
        <v>0</v>
      </c>
      <c r="W522" s="54">
        <f t="shared" si="311"/>
        <v>0</v>
      </c>
      <c r="X522" s="54">
        <f t="shared" si="312"/>
        <v>0</v>
      </c>
      <c r="Y522" s="54">
        <f t="shared" si="313"/>
        <v>0</v>
      </c>
      <c r="Z522" s="54">
        <f t="shared" si="314"/>
        <v>0</v>
      </c>
      <c r="AA522" s="70">
        <f t="shared" si="315"/>
        <v>0</v>
      </c>
      <c r="AB522" s="74"/>
    </row>
    <row r="523" spans="1:28" ht="15.75">
      <c r="A523" s="140" t="s">
        <v>127</v>
      </c>
      <c r="B523" s="141"/>
      <c r="C523" s="141"/>
      <c r="D523" s="142"/>
      <c r="E523" s="47"/>
      <c r="F523" s="48"/>
      <c r="G523" s="47"/>
      <c r="H523" s="49"/>
      <c r="I523" s="47"/>
      <c r="J523" s="47"/>
      <c r="K523" s="50"/>
      <c r="L523" s="50"/>
      <c r="M523" s="50"/>
      <c r="N523" s="48"/>
      <c r="O523" s="51">
        <f>IF(OR(N523="Sm",N523="PtS",N523="PtR",N523="Pt"),P523,IF(AND(N523="C",K523&gt;0),K523+15*MAX(I523,J523)*0.001-0.06,IF(AND(N523="2C",K523&gt;0),K523+30*MAX(I523,J523)*0.001-0.06,IF(AND(N523="Cd",L523&gt;0,M523&gt;0),2*(L523+M523+10*MAX(I523,J523)*0.001-0.12),IF(AND(N523="Ep",M523&gt;0),M523+20*MAX(I523,J523)*0.001-0.06,IF(AND(N523="Et",M523&gt;0),2*(M523+10*MAX(I523,J523)*0.001-0.06),P523))))))</f>
        <v>0</v>
      </c>
      <c r="P523" s="93">
        <f>IF(AND(N523="Sm",K523&gt;0),K523+2*(15*MAX(I523,J523)*0.001)-0.06,IF(AND(N523="PtS",M523&gt;0),M523+30*MAX(I523,J523)*0.001+60*MAX(I523,J523)*0.001-0.05,IF(AND(N523="PtR",M523&gt;0),M523+60*MAX(I523,J523)*0.001,IF(AND(N523="Pt",M523&gt;0),M523+15*MAX(I523,J523)*0.001,IF(OR(N523="C",N523="2C",N523="Cd",N523="Ep",N523="Et",N523="Sm",N523="PtS",N523="PtR",N523="Pt"),0,K523)))))</f>
        <v>0</v>
      </c>
      <c r="Q523" s="53">
        <f t="shared" si="305"/>
        <v>0</v>
      </c>
      <c r="R523" s="53">
        <f t="shared" si="306"/>
        <v>0</v>
      </c>
      <c r="S523" s="53">
        <f t="shared" si="307"/>
        <v>0</v>
      </c>
      <c r="T523" s="54">
        <f t="shared" si="308"/>
        <v>0</v>
      </c>
      <c r="U523" s="54">
        <f t="shared" si="309"/>
        <v>0</v>
      </c>
      <c r="V523" s="54">
        <f t="shared" si="310"/>
        <v>0</v>
      </c>
      <c r="W523" s="54">
        <f t="shared" si="311"/>
        <v>0</v>
      </c>
      <c r="X523" s="54">
        <f t="shared" si="312"/>
        <v>0</v>
      </c>
      <c r="Y523" s="54">
        <f t="shared" si="313"/>
        <v>0</v>
      </c>
      <c r="Z523" s="54">
        <f t="shared" si="314"/>
        <v>0</v>
      </c>
      <c r="AA523" s="70">
        <f t="shared" si="315"/>
        <v>0</v>
      </c>
    </row>
    <row r="524" spans="1:28">
      <c r="A524" s="44"/>
      <c r="B524" s="72"/>
      <c r="C524" s="46" t="s">
        <v>70</v>
      </c>
      <c r="D524" s="46"/>
      <c r="E524" s="47">
        <v>1</v>
      </c>
      <c r="F524" s="48"/>
      <c r="G524" s="47">
        <v>6</v>
      </c>
      <c r="H524" s="49">
        <f>PRODUCT(E524,G524)</f>
        <v>6</v>
      </c>
      <c r="I524" s="47"/>
      <c r="J524" s="47">
        <v>16</v>
      </c>
      <c r="K524" s="50">
        <f>2.05+5.04</f>
        <v>7.09</v>
      </c>
      <c r="L524" s="50"/>
      <c r="M524" s="50"/>
      <c r="N524" s="48" t="s">
        <v>67</v>
      </c>
      <c r="O524" s="51">
        <f>IF(OR(N524="Sm",N524="PtS",N524="PtR",N524="Pt"),P524,IF(AND(N524="C",K524&gt;0),K524+18*MAX(I524,J524)*0.001-0.06,IF(AND(N524="2C",K524&gt;0),K524+36*MAX(I524,J524)*0.001-0.06,IF(AND(N524="Cd",L524&gt;0,M524&gt;0),2*(L524+M524+10.25*MAX(I524,J524)*0.001-0.12),IF(AND(N524="Ep",M524&gt;0),M524+22*MAX(I524,J524)*0.001-0.06,IF(AND(N524="Et",M524&gt;0),2*(M524+12.25*MAX(I524,J524)*0.001-0.06),P524))))))</f>
        <v>7.6060000000000008</v>
      </c>
      <c r="P524" s="93">
        <f>IF(AND(N524="Sm",K524&gt;0),K524+2*(17*MAX(I524,J524)*0.001)-0.06,IF(AND(N524="PtS",M524&gt;0),M524+35*MAX(I524,J524)*0.001+60*MAX(I524,J524)*0.001-0.05,IF(AND(N524="PtR",M524&gt;0),M524+60*MAX(I524,J524)*0.001,IF(AND(N524="Pt",M524&gt;0),M524+15*MAX(I524,J524)*0.001,IF(OR(N524="C",N524="2C",N524="Cd",N524="Ep",N524="Et",N524="Sm",N524="PtS",N524="PtR",N524="Pt"),0,K524)))))</f>
        <v>0</v>
      </c>
      <c r="Q524" s="53">
        <f t="shared" si="305"/>
        <v>0</v>
      </c>
      <c r="R524" s="53">
        <f t="shared" si="306"/>
        <v>0</v>
      </c>
      <c r="S524" s="53">
        <f t="shared" si="307"/>
        <v>0</v>
      </c>
      <c r="T524" s="54">
        <f t="shared" si="308"/>
        <v>0</v>
      </c>
      <c r="U524" s="54">
        <f t="shared" si="309"/>
        <v>0</v>
      </c>
      <c r="V524" s="54">
        <f t="shared" si="310"/>
        <v>0</v>
      </c>
      <c r="W524" s="54">
        <f t="shared" si="311"/>
        <v>0</v>
      </c>
      <c r="X524" s="54">
        <f t="shared" si="312"/>
        <v>0</v>
      </c>
      <c r="Y524" s="54">
        <f t="shared" si="313"/>
        <v>45.636000000000003</v>
      </c>
      <c r="Z524" s="54">
        <f t="shared" si="314"/>
        <v>0</v>
      </c>
      <c r="AA524" s="70">
        <f t="shared" si="315"/>
        <v>0</v>
      </c>
      <c r="AB524" s="74"/>
    </row>
    <row r="525" spans="1:28">
      <c r="A525" s="44"/>
      <c r="B525" s="55"/>
      <c r="C525" s="46" t="s">
        <v>71</v>
      </c>
      <c r="D525" s="46"/>
      <c r="E525" s="47">
        <v>1</v>
      </c>
      <c r="F525" s="48"/>
      <c r="G525" s="47">
        <f>6*2</f>
        <v>12</v>
      </c>
      <c r="H525" s="49">
        <f>PRODUCT(E525,G525)</f>
        <v>12</v>
      </c>
      <c r="I525" s="47"/>
      <c r="J525" s="47">
        <v>14</v>
      </c>
      <c r="K525" s="50">
        <f>+K524</f>
        <v>7.09</v>
      </c>
      <c r="L525" s="50"/>
      <c r="M525" s="50"/>
      <c r="N525" s="48" t="s">
        <v>67</v>
      </c>
      <c r="O525" s="51">
        <f>IF(OR(N525="Sm",N525="PtS",N525="PtR",N525="Pt"),P525,IF(AND(N525="C",K525&gt;0),K525+18*MAX(I525,J525)*0.001-0.06,IF(AND(N525="2C",K525&gt;0),K525+36*MAX(I525,J525)*0.001-0.06,IF(AND(N525="Cd",L525&gt;0,M525&gt;0),2*(L525+M525+10.25*MAX(I525,J525)*0.001-0.12),IF(AND(N525="Ep",M525&gt;0),M525+22*MAX(I525,J525)*0.001-0.06,IF(AND(N525="Et",M525&gt;0),2*(M525+12.25*MAX(I525,J525)*0.001-0.06),P525))))))</f>
        <v>7.5339999999999998</v>
      </c>
      <c r="P525" s="93">
        <f>IF(AND(N525="Sm",K525&gt;0),K525+2*(17*MAX(I525,J525)*0.001)-0.06,IF(AND(N525="PtS",M525&gt;0),M525+35*MAX(I525,J525)*0.001+60*MAX(I525,J525)*0.001-0.05,IF(AND(N525="PtR",M525&gt;0),M525+60*MAX(I525,J525)*0.001,IF(AND(N525="Pt",M525&gt;0),M525+15*MAX(I525,J525)*0.001,IF(OR(N525="C",N525="2C",N525="Cd",N525="Ep",N525="Et",N525="Sm",N525="PtS",N525="PtR",N525="Pt"),0,K525)))))</f>
        <v>0</v>
      </c>
      <c r="Q525" s="53">
        <f t="shared" si="305"/>
        <v>0</v>
      </c>
      <c r="R525" s="53">
        <f t="shared" si="306"/>
        <v>0</v>
      </c>
      <c r="S525" s="53">
        <f t="shared" si="307"/>
        <v>0</v>
      </c>
      <c r="T525" s="54">
        <f t="shared" si="308"/>
        <v>0</v>
      </c>
      <c r="U525" s="54">
        <f t="shared" si="309"/>
        <v>0</v>
      </c>
      <c r="V525" s="54">
        <f t="shared" si="310"/>
        <v>0</v>
      </c>
      <c r="W525" s="54">
        <f t="shared" si="311"/>
        <v>0</v>
      </c>
      <c r="X525" s="54">
        <f t="shared" si="312"/>
        <v>90.408000000000001</v>
      </c>
      <c r="Y525" s="54">
        <f t="shared" si="313"/>
        <v>0</v>
      </c>
      <c r="Z525" s="54">
        <f t="shared" si="314"/>
        <v>0</v>
      </c>
      <c r="AA525" s="70">
        <f t="shared" si="315"/>
        <v>0</v>
      </c>
      <c r="AB525" s="74"/>
    </row>
    <row r="526" spans="1:28">
      <c r="A526" s="44"/>
      <c r="B526" s="75"/>
      <c r="C526" s="46" t="s">
        <v>65</v>
      </c>
      <c r="D526" s="46"/>
      <c r="E526" s="47">
        <v>1</v>
      </c>
      <c r="F526" s="48"/>
      <c r="G526" s="47">
        <f>2+2*5+((K524-(2*0.05+2*5*0.11))/0.16)+1</f>
        <v>49.8125</v>
      </c>
      <c r="H526" s="49">
        <f>PRODUCT(E526,G526)</f>
        <v>49.8125</v>
      </c>
      <c r="I526" s="47"/>
      <c r="J526" s="47">
        <v>6</v>
      </c>
      <c r="K526" s="73"/>
      <c r="L526" s="50">
        <v>0.3</v>
      </c>
      <c r="M526" s="50">
        <v>0.7</v>
      </c>
      <c r="N526" s="48" t="s">
        <v>66</v>
      </c>
      <c r="O526" s="51">
        <f>IF(OR(N526="Sm",N526="PtS",N526="PtR",N526="Pt"),P526,IF(AND(N526="C",K526&gt;0),K526+18*MAX(I526,J526)*0.001-0.06,IF(AND(N526="2C",K526&gt;0),K526+36*MAX(I526,J526)*0.001-0.06,IF(AND(N526="Cd",L526&gt;0,M526&gt;0),2*(L526+M526+10.25*MAX(I526,J526)*0.001-0.12),IF(AND(N526="Ep",M526&gt;0),M526+22*MAX(I526,J526)*0.001-0.06,IF(AND(N526="Et",M526&gt;0),2*(M526+12.25*MAX(I526,J526)*0.001-0.06),P526))))))</f>
        <v>1.8830000000000002</v>
      </c>
      <c r="P526" s="93">
        <f>IF(AND(N526="Sm",K526&gt;0),K526+2*(17*MAX(I526,J526)*0.001)-0.06,IF(AND(N526="PtS",M526&gt;0),M526+35*MAX(I526,J526)*0.001+60*MAX(I526,J526)*0.001-0.05,IF(AND(N526="PtR",M526&gt;0),M526+60*MAX(I526,J526)*0.001,IF(AND(N526="Pt",M526&gt;0),M526+15*MAX(I526,J526)*0.001,IF(OR(N526="C",N526="2C",N526="Cd",N526="Ep",N526="Et",N526="Sm",N526="PtS",N526="PtR",N526="Pt"),0,K526)))))</f>
        <v>0</v>
      </c>
      <c r="Q526" s="53">
        <f t="shared" si="305"/>
        <v>0</v>
      </c>
      <c r="R526" s="53">
        <f t="shared" si="306"/>
        <v>0</v>
      </c>
      <c r="S526" s="53">
        <f t="shared" si="307"/>
        <v>0</v>
      </c>
      <c r="T526" s="54">
        <f t="shared" si="308"/>
        <v>93.796937500000013</v>
      </c>
      <c r="U526" s="54">
        <f t="shared" si="309"/>
        <v>0</v>
      </c>
      <c r="V526" s="54">
        <f t="shared" si="310"/>
        <v>0</v>
      </c>
      <c r="W526" s="54">
        <f t="shared" si="311"/>
        <v>0</v>
      </c>
      <c r="X526" s="54">
        <f t="shared" si="312"/>
        <v>0</v>
      </c>
      <c r="Y526" s="54">
        <f t="shared" si="313"/>
        <v>0</v>
      </c>
      <c r="Z526" s="54">
        <f t="shared" si="314"/>
        <v>0</v>
      </c>
      <c r="AA526" s="70">
        <f t="shared" si="315"/>
        <v>0</v>
      </c>
      <c r="AB526" s="74"/>
    </row>
    <row r="527" spans="1:28">
      <c r="A527" s="56"/>
      <c r="B527" s="46"/>
      <c r="C527" s="46" t="s">
        <v>60</v>
      </c>
      <c r="D527" s="46"/>
      <c r="E527" s="47">
        <v>1</v>
      </c>
      <c r="F527" s="48"/>
      <c r="G527" s="47">
        <f>G526</f>
        <v>49.8125</v>
      </c>
      <c r="H527" s="49">
        <f>PRODUCT(E527,G527)</f>
        <v>49.8125</v>
      </c>
      <c r="I527" s="47"/>
      <c r="J527" s="47">
        <v>6</v>
      </c>
      <c r="K527" s="50"/>
      <c r="L527" s="50"/>
      <c r="M527" s="50">
        <v>0.3</v>
      </c>
      <c r="N527" s="48" t="s">
        <v>61</v>
      </c>
      <c r="O527" s="51">
        <f>IF(OR(N527="Sm",N527="PtS",N527="PtR",N527="Pt"),P527,IF(AND(N527="C",K527&gt;0),K527+18*MAX(I527,J527)*0.001-0.06,IF(AND(N527="2C",K527&gt;0),K527+36*MAX(I527,J527)*0.001-0.06,IF(AND(N527="Cd",L527&gt;0,M527&gt;0),2*(L527+M527+10.25*MAX(I527,J527)*0.001-0.12),IF(AND(N527="Ep",M527&gt;0),M527+22*MAX(I527,J527)*0.001-0.06,IF(AND(N527="Et",M527&gt;0),2*(M527+12.25*MAX(I527,J527)*0.001-0.06),P527))))))</f>
        <v>0.372</v>
      </c>
      <c r="P527" s="93">
        <f>IF(AND(N527="Sm",K527&gt;0),K527+2*(17*MAX(I527,J527)*0.001)-0.06,IF(AND(N527="PtS",M527&gt;0),M527+35*MAX(I527,J527)*0.001+60*MAX(I527,J527)*0.001-0.05,IF(AND(N527="PtR",M527&gt;0),M527+60*MAX(I527,J527)*0.001,IF(AND(N527="Pt",M527&gt;0),M527+15*MAX(I527,J527)*0.001,IF(OR(N527="C",N527="2C",N527="Cd",N527="Ep",N527="Et",N527="Sm",N527="PtS",N527="PtR",N527="Pt"),0,K527)))))</f>
        <v>0</v>
      </c>
      <c r="Q527" s="53">
        <f t="shared" si="305"/>
        <v>0</v>
      </c>
      <c r="R527" s="53">
        <f t="shared" si="306"/>
        <v>0</v>
      </c>
      <c r="S527" s="53">
        <f t="shared" si="307"/>
        <v>0</v>
      </c>
      <c r="T527" s="54">
        <f t="shared" si="308"/>
        <v>18.530249999999999</v>
      </c>
      <c r="U527" s="54">
        <f t="shared" si="309"/>
        <v>0</v>
      </c>
      <c r="V527" s="54">
        <f t="shared" si="310"/>
        <v>0</v>
      </c>
      <c r="W527" s="54">
        <f t="shared" si="311"/>
        <v>0</v>
      </c>
      <c r="X527" s="54">
        <f t="shared" si="312"/>
        <v>0</v>
      </c>
      <c r="Y527" s="54">
        <f t="shared" si="313"/>
        <v>0</v>
      </c>
      <c r="Z527" s="54">
        <f t="shared" si="314"/>
        <v>0</v>
      </c>
      <c r="AA527" s="70">
        <f t="shared" si="315"/>
        <v>0</v>
      </c>
      <c r="AB527" s="74"/>
    </row>
    <row r="528" spans="1:28" ht="15.75">
      <c r="A528" s="140" t="s">
        <v>128</v>
      </c>
      <c r="B528" s="141"/>
      <c r="C528" s="141"/>
      <c r="D528" s="142"/>
      <c r="E528" s="47"/>
      <c r="F528" s="48"/>
      <c r="G528" s="47"/>
      <c r="H528" s="49"/>
      <c r="I528" s="47"/>
      <c r="J528" s="47"/>
      <c r="K528" s="50"/>
      <c r="L528" s="50"/>
      <c r="M528" s="50"/>
      <c r="N528" s="48"/>
      <c r="O528" s="51">
        <f>IF(OR(N528="Sm",N528="PtS",N528="PtR",N528="Pt"),P528,IF(AND(N528="C",K528&gt;0),K528+15*MAX(I528,J528)*0.001-0.06,IF(AND(N528="2C",K528&gt;0),K528+30*MAX(I528,J528)*0.001-0.06,IF(AND(N528="Cd",L528&gt;0,M528&gt;0),2*(L528+M528+10*MAX(I528,J528)*0.001-0.12),IF(AND(N528="Ep",M528&gt;0),M528+20*MAX(I528,J528)*0.001-0.06,IF(AND(N528="Et",M528&gt;0),2*(M528+10*MAX(I528,J528)*0.001-0.06),P528))))))</f>
        <v>0</v>
      </c>
      <c r="P528" s="93">
        <f>IF(AND(N528="Sm",K528&gt;0),K528+2*(15*MAX(I528,J528)*0.001)-0.06,IF(AND(N528="PtS",M528&gt;0),M528+30*MAX(I528,J528)*0.001+60*MAX(I528,J528)*0.001-0.05,IF(AND(N528="PtR",M528&gt;0),M528+60*MAX(I528,J528)*0.001,IF(AND(N528="Pt",M528&gt;0),M528+15*MAX(I528,J528)*0.001,IF(OR(N528="C",N528="2C",N528="Cd",N528="Ep",N528="Et",N528="Sm",N528="PtS",N528="PtR",N528="Pt"),0,K528)))))</f>
        <v>0</v>
      </c>
      <c r="Q528" s="53">
        <f t="shared" si="305"/>
        <v>0</v>
      </c>
      <c r="R528" s="53">
        <f t="shared" si="306"/>
        <v>0</v>
      </c>
      <c r="S528" s="53">
        <f t="shared" si="307"/>
        <v>0</v>
      </c>
      <c r="T528" s="54">
        <f t="shared" si="308"/>
        <v>0</v>
      </c>
      <c r="U528" s="54">
        <f t="shared" si="309"/>
        <v>0</v>
      </c>
      <c r="V528" s="54">
        <f t="shared" si="310"/>
        <v>0</v>
      </c>
      <c r="W528" s="54">
        <f t="shared" si="311"/>
        <v>0</v>
      </c>
      <c r="X528" s="54">
        <f t="shared" si="312"/>
        <v>0</v>
      </c>
      <c r="Y528" s="54">
        <f t="shared" si="313"/>
        <v>0</v>
      </c>
      <c r="Z528" s="54">
        <f t="shared" si="314"/>
        <v>0</v>
      </c>
      <c r="AA528" s="70">
        <f t="shared" si="315"/>
        <v>0</v>
      </c>
    </row>
    <row r="529" spans="1:28">
      <c r="A529" s="44"/>
      <c r="B529" s="72"/>
      <c r="C529" s="46" t="s">
        <v>70</v>
      </c>
      <c r="D529" s="46"/>
      <c r="E529" s="47">
        <v>1</v>
      </c>
      <c r="F529" s="48"/>
      <c r="G529" s="47">
        <v>3</v>
      </c>
      <c r="H529" s="49">
        <f>PRODUCT(E529,G529)</f>
        <v>3</v>
      </c>
      <c r="I529" s="47"/>
      <c r="J529" s="47">
        <v>12</v>
      </c>
      <c r="K529" s="50">
        <v>4.28</v>
      </c>
      <c r="L529" s="50"/>
      <c r="M529" s="50"/>
      <c r="N529" s="48" t="s">
        <v>67</v>
      </c>
      <c r="O529" s="51">
        <f>IF(OR(N529="Sm",N529="PtS",N529="PtR",N529="Pt"),P529,IF(AND(N529="C",K529&gt;0),K529+18*MAX(I529,J529)*0.001-0.06,IF(AND(N529="2C",K529&gt;0),K529+36*MAX(I529,J529)*0.001-0.06,IF(AND(N529="Cd",L529&gt;0,M529&gt;0),2*(L529+M529+10.25*MAX(I529,J529)*0.001-0.12),IF(AND(N529="Ep",M529&gt;0),M529+22*MAX(I529,J529)*0.001-0.06,IF(AND(N529="Et",M529&gt;0),2*(M529+12.25*MAX(I529,J529)*0.001-0.06),P529))))))</f>
        <v>4.652000000000001</v>
      </c>
      <c r="P529" s="93">
        <f>IF(AND(N529="Sm",K529&gt;0),K529+2*(17*MAX(I529,J529)*0.001)-0.06,IF(AND(N529="PtS",M529&gt;0),M529+35*MAX(I529,J529)*0.001+60*MAX(I529,J529)*0.001-0.05,IF(AND(N529="PtR",M529&gt;0),M529+60*MAX(I529,J529)*0.001,IF(AND(N529="Pt",M529&gt;0),M529+15*MAX(I529,J529)*0.001,IF(OR(N529="C",N529="2C",N529="Cd",N529="Ep",N529="Et",N529="Sm",N529="PtS",N529="PtR",N529="Pt"),0,K529)))))</f>
        <v>0</v>
      </c>
      <c r="Q529" s="53">
        <f t="shared" si="305"/>
        <v>0</v>
      </c>
      <c r="R529" s="53">
        <f t="shared" si="306"/>
        <v>0</v>
      </c>
      <c r="S529" s="53">
        <f t="shared" si="307"/>
        <v>0</v>
      </c>
      <c r="T529" s="54">
        <f t="shared" si="308"/>
        <v>0</v>
      </c>
      <c r="U529" s="54">
        <f t="shared" si="309"/>
        <v>0</v>
      </c>
      <c r="V529" s="54">
        <f t="shared" si="310"/>
        <v>0</v>
      </c>
      <c r="W529" s="54">
        <f t="shared" si="311"/>
        <v>13.956000000000003</v>
      </c>
      <c r="X529" s="54">
        <f t="shared" si="312"/>
        <v>0</v>
      </c>
      <c r="Y529" s="54">
        <f t="shared" si="313"/>
        <v>0</v>
      </c>
      <c r="Z529" s="54">
        <f t="shared" si="314"/>
        <v>0</v>
      </c>
      <c r="AA529" s="70">
        <f t="shared" si="315"/>
        <v>0</v>
      </c>
      <c r="AB529" s="74"/>
    </row>
    <row r="530" spans="1:28">
      <c r="A530" s="44"/>
      <c r="B530" s="55"/>
      <c r="C530" s="46" t="s">
        <v>71</v>
      </c>
      <c r="D530" s="46"/>
      <c r="E530" s="47">
        <v>1</v>
      </c>
      <c r="F530" s="48"/>
      <c r="G530" s="47">
        <v>3</v>
      </c>
      <c r="H530" s="49">
        <f>PRODUCT(E530,G530)</f>
        <v>3</v>
      </c>
      <c r="I530" s="47"/>
      <c r="J530" s="47">
        <v>12</v>
      </c>
      <c r="K530" s="50">
        <f>+K529</f>
        <v>4.28</v>
      </c>
      <c r="L530" s="50"/>
      <c r="M530" s="50"/>
      <c r="N530" s="48" t="s">
        <v>67</v>
      </c>
      <c r="O530" s="51">
        <f>IF(OR(N530="Sm",N530="PtS",N530="PtR",N530="Pt"),P530,IF(AND(N530="C",K530&gt;0),K530+18*MAX(I530,J530)*0.001-0.06,IF(AND(N530="2C",K530&gt;0),K530+36*MAX(I530,J530)*0.001-0.06,IF(AND(N530="Cd",L530&gt;0,M530&gt;0),2*(L530+M530+10.25*MAX(I530,J530)*0.001-0.12),IF(AND(N530="Ep",M530&gt;0),M530+22*MAX(I530,J530)*0.001-0.06,IF(AND(N530="Et",M530&gt;0),2*(M530+12.25*MAX(I530,J530)*0.001-0.06),P530))))))</f>
        <v>4.652000000000001</v>
      </c>
      <c r="P530" s="93">
        <f>IF(AND(N530="Sm",K530&gt;0),K530+2*(17*MAX(I530,J530)*0.001)-0.06,IF(AND(N530="PtS",M530&gt;0),M530+35*MAX(I530,J530)*0.001+60*MAX(I530,J530)*0.001-0.05,IF(AND(N530="PtR",M530&gt;0),M530+60*MAX(I530,J530)*0.001,IF(AND(N530="Pt",M530&gt;0),M530+15*MAX(I530,J530)*0.001,IF(OR(N530="C",N530="2C",N530="Cd",N530="Ep",N530="Et",N530="Sm",N530="PtS",N530="PtR",N530="Pt"),0,K530)))))</f>
        <v>0</v>
      </c>
      <c r="Q530" s="53">
        <f t="shared" si="305"/>
        <v>0</v>
      </c>
      <c r="R530" s="53">
        <f t="shared" si="306"/>
        <v>0</v>
      </c>
      <c r="S530" s="53">
        <f t="shared" si="307"/>
        <v>0</v>
      </c>
      <c r="T530" s="54">
        <f t="shared" si="308"/>
        <v>0</v>
      </c>
      <c r="U530" s="54">
        <f t="shared" si="309"/>
        <v>0</v>
      </c>
      <c r="V530" s="54">
        <f t="shared" si="310"/>
        <v>0</v>
      </c>
      <c r="W530" s="54">
        <f t="shared" si="311"/>
        <v>13.956000000000003</v>
      </c>
      <c r="X530" s="54">
        <f t="shared" si="312"/>
        <v>0</v>
      </c>
      <c r="Y530" s="54">
        <f t="shared" si="313"/>
        <v>0</v>
      </c>
      <c r="Z530" s="54">
        <f t="shared" si="314"/>
        <v>0</v>
      </c>
      <c r="AA530" s="70">
        <f t="shared" si="315"/>
        <v>0</v>
      </c>
      <c r="AB530" s="74"/>
    </row>
    <row r="531" spans="1:28">
      <c r="A531" s="44"/>
      <c r="B531" s="75"/>
      <c r="C531" s="46" t="s">
        <v>65</v>
      </c>
      <c r="D531" s="46"/>
      <c r="E531" s="47">
        <v>1</v>
      </c>
      <c r="F531" s="48"/>
      <c r="G531" s="47">
        <f>2+2*5+((K529-(2*0.05+2*5*0.11))/0.16)+1</f>
        <v>32.25</v>
      </c>
      <c r="H531" s="49">
        <f>PRODUCT(E531,G531)</f>
        <v>32.25</v>
      </c>
      <c r="I531" s="47"/>
      <c r="J531" s="47">
        <v>6</v>
      </c>
      <c r="K531" s="73"/>
      <c r="L531" s="50">
        <v>0.25</v>
      </c>
      <c r="M531" s="50">
        <v>0.3</v>
      </c>
      <c r="N531" s="48" t="s">
        <v>66</v>
      </c>
      <c r="O531" s="51">
        <f>IF(OR(N531="Sm",N531="PtS",N531="PtR",N531="Pt"),P531,IF(AND(N531="C",K531&gt;0),K531+18*MAX(I531,J531)*0.001-0.06,IF(AND(N531="2C",K531&gt;0),K531+36*MAX(I531,J531)*0.001-0.06,IF(AND(N531="Cd",L531&gt;0,M531&gt;0),2*(L531+M531+10.25*MAX(I531,J531)*0.001-0.12),IF(AND(N531="Ep",M531&gt;0),M531+22*MAX(I531,J531)*0.001-0.06,IF(AND(N531="Et",M531&gt;0),2*(M531+12.25*MAX(I531,J531)*0.001-0.06),P531))))))</f>
        <v>0.9830000000000001</v>
      </c>
      <c r="P531" s="93">
        <f>IF(AND(N531="Sm",K531&gt;0),K531+2*(17*MAX(I531,J531)*0.001)-0.06,IF(AND(N531="PtS",M531&gt;0),M531+35*MAX(I531,J531)*0.001+60*MAX(I531,J531)*0.001-0.05,IF(AND(N531="PtR",M531&gt;0),M531+60*MAX(I531,J531)*0.001,IF(AND(N531="Pt",M531&gt;0),M531+15*MAX(I531,J531)*0.001,IF(OR(N531="C",N531="2C",N531="Cd",N531="Ep",N531="Et",N531="Sm",N531="PtS",N531="PtR",N531="Pt"),0,K531)))))</f>
        <v>0</v>
      </c>
      <c r="Q531" s="53">
        <f t="shared" si="305"/>
        <v>0</v>
      </c>
      <c r="R531" s="53">
        <f t="shared" si="306"/>
        <v>0</v>
      </c>
      <c r="S531" s="53">
        <f t="shared" si="307"/>
        <v>0</v>
      </c>
      <c r="T531" s="54">
        <f t="shared" si="308"/>
        <v>31.701750000000004</v>
      </c>
      <c r="U531" s="54">
        <f t="shared" si="309"/>
        <v>0</v>
      </c>
      <c r="V531" s="54">
        <f t="shared" si="310"/>
        <v>0</v>
      </c>
      <c r="W531" s="54">
        <f t="shared" si="311"/>
        <v>0</v>
      </c>
      <c r="X531" s="54">
        <f t="shared" si="312"/>
        <v>0</v>
      </c>
      <c r="Y531" s="54">
        <f t="shared" si="313"/>
        <v>0</v>
      </c>
      <c r="Z531" s="54">
        <f t="shared" si="314"/>
        <v>0</v>
      </c>
      <c r="AA531" s="70">
        <f t="shared" si="315"/>
        <v>0</v>
      </c>
      <c r="AB531" s="74"/>
    </row>
    <row r="532" spans="1:28">
      <c r="A532" s="56"/>
      <c r="B532" s="46"/>
      <c r="C532" s="46" t="s">
        <v>60</v>
      </c>
      <c r="D532" s="46"/>
      <c r="E532" s="47">
        <v>1</v>
      </c>
      <c r="F532" s="48"/>
      <c r="G532" s="47">
        <f>G531</f>
        <v>32.25</v>
      </c>
      <c r="H532" s="49">
        <f>PRODUCT(E532,G532)</f>
        <v>32.25</v>
      </c>
      <c r="I532" s="47"/>
      <c r="J532" s="47">
        <v>6</v>
      </c>
      <c r="K532" s="50"/>
      <c r="L532" s="50"/>
      <c r="M532" s="50">
        <v>0.25</v>
      </c>
      <c r="N532" s="48" t="s">
        <v>61</v>
      </c>
      <c r="O532" s="51">
        <f>IF(OR(N532="Sm",N532="PtS",N532="PtR",N532="Pt"),P532,IF(AND(N532="C",K532&gt;0),K532+18*MAX(I532,J532)*0.001-0.06,IF(AND(N532="2C",K532&gt;0),K532+36*MAX(I532,J532)*0.001-0.06,IF(AND(N532="Cd",L532&gt;0,M532&gt;0),2*(L532+M532+10.25*MAX(I532,J532)*0.001-0.12),IF(AND(N532="Ep",M532&gt;0),M532+22*MAX(I532,J532)*0.001-0.06,IF(AND(N532="Et",M532&gt;0),2*(M532+12.25*MAX(I532,J532)*0.001-0.06),P532))))))</f>
        <v>0.32200000000000001</v>
      </c>
      <c r="P532" s="93">
        <f>IF(AND(N532="Sm",K532&gt;0),K532+2*(17*MAX(I532,J532)*0.001)-0.06,IF(AND(N532="PtS",M532&gt;0),M532+35*MAX(I532,J532)*0.001+60*MAX(I532,J532)*0.001-0.05,IF(AND(N532="PtR",M532&gt;0),M532+60*MAX(I532,J532)*0.001,IF(AND(N532="Pt",M532&gt;0),M532+15*MAX(I532,J532)*0.001,IF(OR(N532="C",N532="2C",N532="Cd",N532="Ep",N532="Et",N532="Sm",N532="PtS",N532="PtR",N532="Pt"),0,K532)))))</f>
        <v>0</v>
      </c>
      <c r="Q532" s="53">
        <f t="shared" si="305"/>
        <v>0</v>
      </c>
      <c r="R532" s="53">
        <f t="shared" si="306"/>
        <v>0</v>
      </c>
      <c r="S532" s="53">
        <f t="shared" si="307"/>
        <v>0</v>
      </c>
      <c r="T532" s="54">
        <f t="shared" si="308"/>
        <v>10.384500000000001</v>
      </c>
      <c r="U532" s="54">
        <f t="shared" si="309"/>
        <v>0</v>
      </c>
      <c r="V532" s="54">
        <f t="shared" si="310"/>
        <v>0</v>
      </c>
      <c r="W532" s="54">
        <f t="shared" si="311"/>
        <v>0</v>
      </c>
      <c r="X532" s="54">
        <f t="shared" si="312"/>
        <v>0</v>
      </c>
      <c r="Y532" s="54">
        <f t="shared" si="313"/>
        <v>0</v>
      </c>
      <c r="Z532" s="54">
        <f t="shared" si="314"/>
        <v>0</v>
      </c>
      <c r="AA532" s="70">
        <f t="shared" si="315"/>
        <v>0</v>
      </c>
      <c r="AB532" s="74"/>
    </row>
    <row r="533" spans="1:28" ht="15.75">
      <c r="A533" s="140" t="s">
        <v>129</v>
      </c>
      <c r="B533" s="141"/>
      <c r="C533" s="141"/>
      <c r="D533" s="142"/>
      <c r="E533" s="47"/>
      <c r="F533" s="48"/>
      <c r="G533" s="47"/>
      <c r="H533" s="49"/>
      <c r="I533" s="47"/>
      <c r="J533" s="47"/>
      <c r="K533" s="50"/>
      <c r="L533" s="50"/>
      <c r="M533" s="50"/>
      <c r="N533" s="48"/>
      <c r="O533" s="51">
        <f>IF(OR(N533="Sm",N533="PtS",N533="PtR",N533="Pt"),P533,IF(AND(N533="C",K533&gt;0),K533+15*MAX(I533,J533)*0.001-0.06,IF(AND(N533="2C",K533&gt;0),K533+30*MAX(I533,J533)*0.001-0.06,IF(AND(N533="Cd",L533&gt;0,M533&gt;0),2*(L533+M533+10*MAX(I533,J533)*0.001-0.12),IF(AND(N533="Ep",M533&gt;0),M533+20*MAX(I533,J533)*0.001-0.06,IF(AND(N533="Et",M533&gt;0),2*(M533+10*MAX(I533,J533)*0.001-0.06),P533))))))</f>
        <v>0</v>
      </c>
      <c r="P533" s="93">
        <f>IF(AND(N533="Sm",K533&gt;0),K533+2*(15*MAX(I533,J533)*0.001)-0.06,IF(AND(N533="PtS",M533&gt;0),M533+30*MAX(I533,J533)*0.001+60*MAX(I533,J533)*0.001-0.05,IF(AND(N533="PtR",M533&gt;0),M533+60*MAX(I533,J533)*0.001,IF(AND(N533="Pt",M533&gt;0),M533+15*MAX(I533,J533)*0.001,IF(OR(N533="C",N533="2C",N533="Cd",N533="Ep",N533="Et",N533="Sm",N533="PtS",N533="PtR",N533="Pt"),0,K533)))))</f>
        <v>0</v>
      </c>
      <c r="Q533" s="53">
        <f t="shared" si="305"/>
        <v>0</v>
      </c>
      <c r="R533" s="53">
        <f t="shared" si="306"/>
        <v>0</v>
      </c>
      <c r="S533" s="53">
        <f t="shared" si="307"/>
        <v>0</v>
      </c>
      <c r="T533" s="54">
        <f t="shared" si="308"/>
        <v>0</v>
      </c>
      <c r="U533" s="54">
        <f t="shared" si="309"/>
        <v>0</v>
      </c>
      <c r="V533" s="54">
        <f t="shared" si="310"/>
        <v>0</v>
      </c>
      <c r="W533" s="54">
        <f t="shared" si="311"/>
        <v>0</v>
      </c>
      <c r="X533" s="54">
        <f t="shared" si="312"/>
        <v>0</v>
      </c>
      <c r="Y533" s="54">
        <f t="shared" si="313"/>
        <v>0</v>
      </c>
      <c r="Z533" s="54">
        <f t="shared" si="314"/>
        <v>0</v>
      </c>
      <c r="AA533" s="70">
        <f t="shared" si="315"/>
        <v>0</v>
      </c>
    </row>
    <row r="534" spans="1:28">
      <c r="A534" s="44"/>
      <c r="B534" s="72"/>
      <c r="C534" s="46" t="s">
        <v>70</v>
      </c>
      <c r="D534" s="46"/>
      <c r="E534" s="47">
        <v>1</v>
      </c>
      <c r="F534" s="48"/>
      <c r="G534" s="47">
        <v>3</v>
      </c>
      <c r="H534" s="49">
        <f>PRODUCT(E534,G534)</f>
        <v>3</v>
      </c>
      <c r="I534" s="47"/>
      <c r="J534" s="47">
        <v>12</v>
      </c>
      <c r="K534" s="50">
        <v>4.28</v>
      </c>
      <c r="L534" s="50"/>
      <c r="M534" s="50"/>
      <c r="N534" s="48" t="s">
        <v>67</v>
      </c>
      <c r="O534" s="51">
        <f>IF(OR(N534="Sm",N534="PtS",N534="PtR",N534="Pt"),P534,IF(AND(N534="C",K534&gt;0),K534+18*MAX(I534,J534)*0.001-0.06,IF(AND(N534="2C",K534&gt;0),K534+36*MAX(I534,J534)*0.001-0.06,IF(AND(N534="Cd",L534&gt;0,M534&gt;0),2*(L534+M534+10.25*MAX(I534,J534)*0.001-0.12),IF(AND(N534="Ep",M534&gt;0),M534+22*MAX(I534,J534)*0.001-0.06,IF(AND(N534="Et",M534&gt;0),2*(M534+12.25*MAX(I534,J534)*0.001-0.06),P534))))))</f>
        <v>4.652000000000001</v>
      </c>
      <c r="P534" s="93">
        <f>IF(AND(N534="Sm",K534&gt;0),K534+2*(17*MAX(I534,J534)*0.001)-0.06,IF(AND(N534="PtS",M534&gt;0),M534+35*MAX(I534,J534)*0.001+60*MAX(I534,J534)*0.001-0.05,IF(AND(N534="PtR",M534&gt;0),M534+60*MAX(I534,J534)*0.001,IF(AND(N534="Pt",M534&gt;0),M534+15*MAX(I534,J534)*0.001,IF(OR(N534="C",N534="2C",N534="Cd",N534="Ep",N534="Et",N534="Sm",N534="PtS",N534="PtR",N534="Pt"),0,K534)))))</f>
        <v>0</v>
      </c>
      <c r="Q534" s="53">
        <f t="shared" si="305"/>
        <v>0</v>
      </c>
      <c r="R534" s="53">
        <f t="shared" si="306"/>
        <v>0</v>
      </c>
      <c r="S534" s="53">
        <f t="shared" si="307"/>
        <v>0</v>
      </c>
      <c r="T534" s="54">
        <f t="shared" si="308"/>
        <v>0</v>
      </c>
      <c r="U534" s="54">
        <f t="shared" si="309"/>
        <v>0</v>
      </c>
      <c r="V534" s="54">
        <f t="shared" si="310"/>
        <v>0</v>
      </c>
      <c r="W534" s="54">
        <f t="shared" si="311"/>
        <v>13.956000000000003</v>
      </c>
      <c r="X534" s="54">
        <f t="shared" si="312"/>
        <v>0</v>
      </c>
      <c r="Y534" s="54">
        <f t="shared" si="313"/>
        <v>0</v>
      </c>
      <c r="Z534" s="54">
        <f t="shared" si="314"/>
        <v>0</v>
      </c>
      <c r="AA534" s="70">
        <f t="shared" si="315"/>
        <v>0</v>
      </c>
      <c r="AB534" s="74"/>
    </row>
    <row r="535" spans="1:28">
      <c r="A535" s="44"/>
      <c r="B535" s="55"/>
      <c r="C535" s="46" t="s">
        <v>71</v>
      </c>
      <c r="D535" s="46"/>
      <c r="E535" s="47">
        <v>1</v>
      </c>
      <c r="F535" s="48"/>
      <c r="G535" s="47">
        <v>3</v>
      </c>
      <c r="H535" s="49">
        <f>PRODUCT(E535,G535)</f>
        <v>3</v>
      </c>
      <c r="I535" s="47"/>
      <c r="J535" s="47">
        <v>12</v>
      </c>
      <c r="K535" s="50">
        <f>+K534</f>
        <v>4.28</v>
      </c>
      <c r="L535" s="50"/>
      <c r="M535" s="50"/>
      <c r="N535" s="48" t="s">
        <v>67</v>
      </c>
      <c r="O535" s="51">
        <f>IF(OR(N535="Sm",N535="PtS",N535="PtR",N535="Pt"),P535,IF(AND(N535="C",K535&gt;0),K535+18*MAX(I535,J535)*0.001-0.06,IF(AND(N535="2C",K535&gt;0),K535+36*MAX(I535,J535)*0.001-0.06,IF(AND(N535="Cd",L535&gt;0,M535&gt;0),2*(L535+M535+10.25*MAX(I535,J535)*0.001-0.12),IF(AND(N535="Ep",M535&gt;0),M535+22*MAX(I535,J535)*0.001-0.06,IF(AND(N535="Et",M535&gt;0),2*(M535+12.25*MAX(I535,J535)*0.001-0.06),P535))))))</f>
        <v>4.652000000000001</v>
      </c>
      <c r="P535" s="93">
        <f>IF(AND(N535="Sm",K535&gt;0),K535+2*(17*MAX(I535,J535)*0.001)-0.06,IF(AND(N535="PtS",M535&gt;0),M535+35*MAX(I535,J535)*0.001+60*MAX(I535,J535)*0.001-0.05,IF(AND(N535="PtR",M535&gt;0),M535+60*MAX(I535,J535)*0.001,IF(AND(N535="Pt",M535&gt;0),M535+15*MAX(I535,J535)*0.001,IF(OR(N535="C",N535="2C",N535="Cd",N535="Ep",N535="Et",N535="Sm",N535="PtS",N535="PtR",N535="Pt"),0,K535)))))</f>
        <v>0</v>
      </c>
      <c r="Q535" s="53">
        <f t="shared" si="305"/>
        <v>0</v>
      </c>
      <c r="R535" s="53">
        <f t="shared" si="306"/>
        <v>0</v>
      </c>
      <c r="S535" s="53">
        <f t="shared" si="307"/>
        <v>0</v>
      </c>
      <c r="T535" s="54">
        <f t="shared" si="308"/>
        <v>0</v>
      </c>
      <c r="U535" s="54">
        <f t="shared" si="309"/>
        <v>0</v>
      </c>
      <c r="V535" s="54">
        <f t="shared" si="310"/>
        <v>0</v>
      </c>
      <c r="W535" s="54">
        <f t="shared" si="311"/>
        <v>13.956000000000003</v>
      </c>
      <c r="X535" s="54">
        <f t="shared" si="312"/>
        <v>0</v>
      </c>
      <c r="Y535" s="54">
        <f t="shared" si="313"/>
        <v>0</v>
      </c>
      <c r="Z535" s="54">
        <f t="shared" si="314"/>
        <v>0</v>
      </c>
      <c r="AA535" s="70">
        <f t="shared" si="315"/>
        <v>0</v>
      </c>
      <c r="AB535" s="74"/>
    </row>
    <row r="536" spans="1:28">
      <c r="A536" s="44"/>
      <c r="B536" s="75"/>
      <c r="C536" s="46" t="s">
        <v>65</v>
      </c>
      <c r="D536" s="46"/>
      <c r="E536" s="47">
        <v>1</v>
      </c>
      <c r="F536" s="48"/>
      <c r="G536" s="47">
        <f>2+2*5+((K534-(2*0.05+2*5*0.11))/0.16)+1</f>
        <v>32.25</v>
      </c>
      <c r="H536" s="49">
        <f>PRODUCT(E536,G536)</f>
        <v>32.25</v>
      </c>
      <c r="I536" s="47"/>
      <c r="J536" s="47">
        <v>6</v>
      </c>
      <c r="K536" s="73"/>
      <c r="L536" s="50">
        <v>0.25</v>
      </c>
      <c r="M536" s="50">
        <v>0.3</v>
      </c>
      <c r="N536" s="48" t="s">
        <v>66</v>
      </c>
      <c r="O536" s="51">
        <f>IF(OR(N536="Sm",N536="PtS",N536="PtR",N536="Pt"),P536,IF(AND(N536="C",K536&gt;0),K536+18*MAX(I536,J536)*0.001-0.06,IF(AND(N536="2C",K536&gt;0),K536+36*MAX(I536,J536)*0.001-0.06,IF(AND(N536="Cd",L536&gt;0,M536&gt;0),2*(L536+M536+10.25*MAX(I536,J536)*0.001-0.12),IF(AND(N536="Ep",M536&gt;0),M536+22*MAX(I536,J536)*0.001-0.06,IF(AND(N536="Et",M536&gt;0),2*(M536+12.25*MAX(I536,J536)*0.001-0.06),P536))))))</f>
        <v>0.9830000000000001</v>
      </c>
      <c r="P536" s="93">
        <f>IF(AND(N536="Sm",K536&gt;0),K536+2*(17*MAX(I536,J536)*0.001)-0.06,IF(AND(N536="PtS",M536&gt;0),M536+35*MAX(I536,J536)*0.001+60*MAX(I536,J536)*0.001-0.05,IF(AND(N536="PtR",M536&gt;0),M536+60*MAX(I536,J536)*0.001,IF(AND(N536="Pt",M536&gt;0),M536+15*MAX(I536,J536)*0.001,IF(OR(N536="C",N536="2C",N536="Cd",N536="Ep",N536="Et",N536="Sm",N536="PtS",N536="PtR",N536="Pt"),0,K536)))))</f>
        <v>0</v>
      </c>
      <c r="Q536" s="53">
        <f t="shared" si="305"/>
        <v>0</v>
      </c>
      <c r="R536" s="53">
        <f t="shared" si="306"/>
        <v>0</v>
      </c>
      <c r="S536" s="53">
        <f t="shared" si="307"/>
        <v>0</v>
      </c>
      <c r="T536" s="54">
        <f t="shared" si="308"/>
        <v>31.701750000000004</v>
      </c>
      <c r="U536" s="54">
        <f t="shared" si="309"/>
        <v>0</v>
      </c>
      <c r="V536" s="54">
        <f t="shared" si="310"/>
        <v>0</v>
      </c>
      <c r="W536" s="54">
        <f t="shared" si="311"/>
        <v>0</v>
      </c>
      <c r="X536" s="54">
        <f t="shared" si="312"/>
        <v>0</v>
      </c>
      <c r="Y536" s="54">
        <f t="shared" si="313"/>
        <v>0</v>
      </c>
      <c r="Z536" s="54">
        <f t="shared" si="314"/>
        <v>0</v>
      </c>
      <c r="AA536" s="70">
        <f t="shared" si="315"/>
        <v>0</v>
      </c>
      <c r="AB536" s="74"/>
    </row>
    <row r="537" spans="1:28">
      <c r="A537" s="56"/>
      <c r="B537" s="46"/>
      <c r="C537" s="46" t="s">
        <v>60</v>
      </c>
      <c r="D537" s="46"/>
      <c r="E537" s="47">
        <v>1</v>
      </c>
      <c r="F537" s="48"/>
      <c r="G537" s="47">
        <f>G536</f>
        <v>32.25</v>
      </c>
      <c r="H537" s="49">
        <f>PRODUCT(E537,G537)</f>
        <v>32.25</v>
      </c>
      <c r="I537" s="47"/>
      <c r="J537" s="47">
        <v>6</v>
      </c>
      <c r="K537" s="50"/>
      <c r="L537" s="50"/>
      <c r="M537" s="50">
        <v>0.25</v>
      </c>
      <c r="N537" s="48" t="s">
        <v>61</v>
      </c>
      <c r="O537" s="51">
        <f>IF(OR(N537="Sm",N537="PtS",N537="PtR",N537="Pt"),P537,IF(AND(N537="C",K537&gt;0),K537+18*MAX(I537,J537)*0.001-0.06,IF(AND(N537="2C",K537&gt;0),K537+36*MAX(I537,J537)*0.001-0.06,IF(AND(N537="Cd",L537&gt;0,M537&gt;0),2*(L537+M537+10.25*MAX(I537,J537)*0.001-0.12),IF(AND(N537="Ep",M537&gt;0),M537+22*MAX(I537,J537)*0.001-0.06,IF(AND(N537="Et",M537&gt;0),2*(M537+12.25*MAX(I537,J537)*0.001-0.06),P537))))))</f>
        <v>0.32200000000000001</v>
      </c>
      <c r="P537" s="93">
        <f>IF(AND(N537="Sm",K537&gt;0),K537+2*(17*MAX(I537,J537)*0.001)-0.06,IF(AND(N537="PtS",M537&gt;0),M537+35*MAX(I537,J537)*0.001+60*MAX(I537,J537)*0.001-0.05,IF(AND(N537="PtR",M537&gt;0),M537+60*MAX(I537,J537)*0.001,IF(AND(N537="Pt",M537&gt;0),M537+15*MAX(I537,J537)*0.001,IF(OR(N537="C",N537="2C",N537="Cd",N537="Ep",N537="Et",N537="Sm",N537="PtS",N537="PtR",N537="Pt"),0,K537)))))</f>
        <v>0</v>
      </c>
      <c r="Q537" s="53">
        <f t="shared" si="305"/>
        <v>0</v>
      </c>
      <c r="R537" s="53">
        <f t="shared" si="306"/>
        <v>0</v>
      </c>
      <c r="S537" s="53">
        <f t="shared" si="307"/>
        <v>0</v>
      </c>
      <c r="T537" s="54">
        <f t="shared" si="308"/>
        <v>10.384500000000001</v>
      </c>
      <c r="U537" s="54">
        <f t="shared" si="309"/>
        <v>0</v>
      </c>
      <c r="V537" s="54">
        <f t="shared" si="310"/>
        <v>0</v>
      </c>
      <c r="W537" s="54">
        <f t="shared" si="311"/>
        <v>0</v>
      </c>
      <c r="X537" s="54">
        <f t="shared" si="312"/>
        <v>0</v>
      </c>
      <c r="Y537" s="54">
        <f t="shared" si="313"/>
        <v>0</v>
      </c>
      <c r="Z537" s="54">
        <f t="shared" si="314"/>
        <v>0</v>
      </c>
      <c r="AA537" s="70">
        <f t="shared" si="315"/>
        <v>0</v>
      </c>
      <c r="AB537" s="74"/>
    </row>
    <row r="538" spans="1:28" ht="15.75">
      <c r="A538" s="140" t="s">
        <v>130</v>
      </c>
      <c r="B538" s="141"/>
      <c r="C538" s="141"/>
      <c r="D538" s="142"/>
      <c r="E538" s="47"/>
      <c r="F538" s="48"/>
      <c r="G538" s="47"/>
      <c r="H538" s="49"/>
      <c r="I538" s="47"/>
      <c r="J538" s="47"/>
      <c r="K538" s="50"/>
      <c r="L538" s="50"/>
      <c r="M538" s="50"/>
      <c r="N538" s="48"/>
      <c r="O538" s="51">
        <f>IF(OR(N538="Sm",N538="PtS",N538="PtR",N538="Pt"),P538,IF(AND(N538="C",K538&gt;0),K538+15*MAX(I538,J538)*0.001-0.06,IF(AND(N538="2C",K538&gt;0),K538+30*MAX(I538,J538)*0.001-0.06,IF(AND(N538="Cd",L538&gt;0,M538&gt;0),2*(L538+M538+10*MAX(I538,J538)*0.001-0.12),IF(AND(N538="Ep",M538&gt;0),M538+20*MAX(I538,J538)*0.001-0.06,IF(AND(N538="Et",M538&gt;0),2*(M538+10*MAX(I538,J538)*0.001-0.06),P538))))))</f>
        <v>0</v>
      </c>
      <c r="P538" s="93">
        <f>IF(AND(N538="Sm",K538&gt;0),K538+2*(15*MAX(I538,J538)*0.001)-0.06,IF(AND(N538="PtS",M538&gt;0),M538+30*MAX(I538,J538)*0.001+60*MAX(I538,J538)*0.001-0.05,IF(AND(N538="PtR",M538&gt;0),M538+60*MAX(I538,J538)*0.001,IF(AND(N538="Pt",M538&gt;0),M538+15*MAX(I538,J538)*0.001,IF(OR(N538="C",N538="2C",N538="Cd",N538="Ep",N538="Et",N538="Sm",N538="PtS",N538="PtR",N538="Pt"),0,K538)))))</f>
        <v>0</v>
      </c>
      <c r="Q538" s="53">
        <f t="shared" si="305"/>
        <v>0</v>
      </c>
      <c r="R538" s="53">
        <f t="shared" si="306"/>
        <v>0</v>
      </c>
      <c r="S538" s="53">
        <f t="shared" si="307"/>
        <v>0</v>
      </c>
      <c r="T538" s="54">
        <f t="shared" si="308"/>
        <v>0</v>
      </c>
      <c r="U538" s="54">
        <f t="shared" si="309"/>
        <v>0</v>
      </c>
      <c r="V538" s="54">
        <f t="shared" si="310"/>
        <v>0</v>
      </c>
      <c r="W538" s="54">
        <f t="shared" si="311"/>
        <v>0</v>
      </c>
      <c r="X538" s="54">
        <f t="shared" si="312"/>
        <v>0</v>
      </c>
      <c r="Y538" s="54">
        <f t="shared" si="313"/>
        <v>0</v>
      </c>
      <c r="Z538" s="54">
        <f t="shared" si="314"/>
        <v>0</v>
      </c>
      <c r="AA538" s="70">
        <f t="shared" si="315"/>
        <v>0</v>
      </c>
    </row>
    <row r="539" spans="1:28">
      <c r="A539" s="44"/>
      <c r="B539" s="72"/>
      <c r="C539" s="46" t="s">
        <v>70</v>
      </c>
      <c r="D539" s="46"/>
      <c r="E539" s="47">
        <v>1</v>
      </c>
      <c r="F539" s="48"/>
      <c r="G539" s="47">
        <v>3</v>
      </c>
      <c r="H539" s="49">
        <f>PRODUCT(E539,G539)</f>
        <v>3</v>
      </c>
      <c r="I539" s="47"/>
      <c r="J539" s="47">
        <v>12</v>
      </c>
      <c r="K539" s="50">
        <v>4.28</v>
      </c>
      <c r="L539" s="50"/>
      <c r="M539" s="50"/>
      <c r="N539" s="48" t="s">
        <v>67</v>
      </c>
      <c r="O539" s="51">
        <f>IF(OR(N539="Sm",N539="PtS",N539="PtR",N539="Pt"),P539,IF(AND(N539="C",K539&gt;0),K539+18*MAX(I539,J539)*0.001-0.06,IF(AND(N539="2C",K539&gt;0),K539+36*MAX(I539,J539)*0.001-0.06,IF(AND(N539="Cd",L539&gt;0,M539&gt;0),2*(L539+M539+10.25*MAX(I539,J539)*0.001-0.12),IF(AND(N539="Ep",M539&gt;0),M539+22*MAX(I539,J539)*0.001-0.06,IF(AND(N539="Et",M539&gt;0),2*(M539+12.25*MAX(I539,J539)*0.001-0.06),P539))))))</f>
        <v>4.652000000000001</v>
      </c>
      <c r="P539" s="93">
        <f>IF(AND(N539="Sm",K539&gt;0),K539+2*(17*MAX(I539,J539)*0.001)-0.06,IF(AND(N539="PtS",M539&gt;0),M539+35*MAX(I539,J539)*0.001+60*MAX(I539,J539)*0.001-0.05,IF(AND(N539="PtR",M539&gt;0),M539+60*MAX(I539,J539)*0.001,IF(AND(N539="Pt",M539&gt;0),M539+15*MAX(I539,J539)*0.001,IF(OR(N539="C",N539="2C",N539="Cd",N539="Ep",N539="Et",N539="Sm",N539="PtS",N539="PtR",N539="Pt"),0,K539)))))</f>
        <v>0</v>
      </c>
      <c r="Q539" s="53">
        <f t="shared" si="305"/>
        <v>0</v>
      </c>
      <c r="R539" s="53">
        <f t="shared" si="306"/>
        <v>0</v>
      </c>
      <c r="S539" s="53">
        <f t="shared" si="307"/>
        <v>0</v>
      </c>
      <c r="T539" s="54">
        <f t="shared" si="308"/>
        <v>0</v>
      </c>
      <c r="U539" s="54">
        <f t="shared" si="309"/>
        <v>0</v>
      </c>
      <c r="V539" s="54">
        <f t="shared" si="310"/>
        <v>0</v>
      </c>
      <c r="W539" s="54">
        <f t="shared" si="311"/>
        <v>13.956000000000003</v>
      </c>
      <c r="X539" s="54">
        <f t="shared" si="312"/>
        <v>0</v>
      </c>
      <c r="Y539" s="54">
        <f t="shared" si="313"/>
        <v>0</v>
      </c>
      <c r="Z539" s="54">
        <f t="shared" si="314"/>
        <v>0</v>
      </c>
      <c r="AA539" s="70">
        <f t="shared" si="315"/>
        <v>0</v>
      </c>
      <c r="AB539" s="74"/>
    </row>
    <row r="540" spans="1:28">
      <c r="A540" s="44"/>
      <c r="B540" s="55"/>
      <c r="C540" s="46" t="s">
        <v>71</v>
      </c>
      <c r="D540" s="46"/>
      <c r="E540" s="47">
        <v>1</v>
      </c>
      <c r="F540" s="48"/>
      <c r="G540" s="47">
        <v>3</v>
      </c>
      <c r="H540" s="49">
        <f>PRODUCT(E540,G540)</f>
        <v>3</v>
      </c>
      <c r="I540" s="47"/>
      <c r="J540" s="47">
        <v>12</v>
      </c>
      <c r="K540" s="50">
        <f>+K539</f>
        <v>4.28</v>
      </c>
      <c r="L540" s="50"/>
      <c r="M540" s="50"/>
      <c r="N540" s="48" t="s">
        <v>67</v>
      </c>
      <c r="O540" s="51">
        <f>IF(OR(N540="Sm",N540="PtS",N540="PtR",N540="Pt"),P540,IF(AND(N540="C",K540&gt;0),K540+18*MAX(I540,J540)*0.001-0.06,IF(AND(N540="2C",K540&gt;0),K540+36*MAX(I540,J540)*0.001-0.06,IF(AND(N540="Cd",L540&gt;0,M540&gt;0),2*(L540+M540+10.25*MAX(I540,J540)*0.001-0.12),IF(AND(N540="Ep",M540&gt;0),M540+22*MAX(I540,J540)*0.001-0.06,IF(AND(N540="Et",M540&gt;0),2*(M540+12.25*MAX(I540,J540)*0.001-0.06),P540))))))</f>
        <v>4.652000000000001</v>
      </c>
      <c r="P540" s="93">
        <f>IF(AND(N540="Sm",K540&gt;0),K540+2*(17*MAX(I540,J540)*0.001)-0.06,IF(AND(N540="PtS",M540&gt;0),M540+35*MAX(I540,J540)*0.001+60*MAX(I540,J540)*0.001-0.05,IF(AND(N540="PtR",M540&gt;0),M540+60*MAX(I540,J540)*0.001,IF(AND(N540="Pt",M540&gt;0),M540+15*MAX(I540,J540)*0.001,IF(OR(N540="C",N540="2C",N540="Cd",N540="Ep",N540="Et",N540="Sm",N540="PtS",N540="PtR",N540="Pt"),0,K540)))))</f>
        <v>0</v>
      </c>
      <c r="Q540" s="53">
        <f t="shared" si="305"/>
        <v>0</v>
      </c>
      <c r="R540" s="53">
        <f t="shared" si="306"/>
        <v>0</v>
      </c>
      <c r="S540" s="53">
        <f t="shared" si="307"/>
        <v>0</v>
      </c>
      <c r="T540" s="54">
        <f t="shared" si="308"/>
        <v>0</v>
      </c>
      <c r="U540" s="54">
        <f t="shared" si="309"/>
        <v>0</v>
      </c>
      <c r="V540" s="54">
        <f t="shared" si="310"/>
        <v>0</v>
      </c>
      <c r="W540" s="54">
        <f t="shared" si="311"/>
        <v>13.956000000000003</v>
      </c>
      <c r="X540" s="54">
        <f t="shared" si="312"/>
        <v>0</v>
      </c>
      <c r="Y540" s="54">
        <f t="shared" si="313"/>
        <v>0</v>
      </c>
      <c r="Z540" s="54">
        <f t="shared" si="314"/>
        <v>0</v>
      </c>
      <c r="AA540" s="70">
        <f t="shared" si="315"/>
        <v>0</v>
      </c>
      <c r="AB540" s="74"/>
    </row>
    <row r="541" spans="1:28">
      <c r="A541" s="44"/>
      <c r="B541" s="75"/>
      <c r="C541" s="46" t="s">
        <v>65</v>
      </c>
      <c r="D541" s="46"/>
      <c r="E541" s="47">
        <v>1</v>
      </c>
      <c r="F541" s="48"/>
      <c r="G541" s="47">
        <f>2+2*5+((K539-(2*0.05+2*5*0.11))/0.16)+1</f>
        <v>32.25</v>
      </c>
      <c r="H541" s="49">
        <f>PRODUCT(E541,G541)</f>
        <v>32.25</v>
      </c>
      <c r="I541" s="47"/>
      <c r="J541" s="47">
        <v>6</v>
      </c>
      <c r="K541" s="73"/>
      <c r="L541" s="50">
        <v>0.25</v>
      </c>
      <c r="M541" s="50">
        <v>0.3</v>
      </c>
      <c r="N541" s="48" t="s">
        <v>66</v>
      </c>
      <c r="O541" s="51">
        <f>IF(OR(N541="Sm",N541="PtS",N541="PtR",N541="Pt"),P541,IF(AND(N541="C",K541&gt;0),K541+18*MAX(I541,J541)*0.001-0.06,IF(AND(N541="2C",K541&gt;0),K541+36*MAX(I541,J541)*0.001-0.06,IF(AND(N541="Cd",L541&gt;0,M541&gt;0),2*(L541+M541+10.25*MAX(I541,J541)*0.001-0.12),IF(AND(N541="Ep",M541&gt;0),M541+22*MAX(I541,J541)*0.001-0.06,IF(AND(N541="Et",M541&gt;0),2*(M541+12.25*MAX(I541,J541)*0.001-0.06),P541))))))</f>
        <v>0.9830000000000001</v>
      </c>
      <c r="P541" s="93">
        <f>IF(AND(N541="Sm",K541&gt;0),K541+2*(17*MAX(I541,J541)*0.001)-0.06,IF(AND(N541="PtS",M541&gt;0),M541+35*MAX(I541,J541)*0.001+60*MAX(I541,J541)*0.001-0.05,IF(AND(N541="PtR",M541&gt;0),M541+60*MAX(I541,J541)*0.001,IF(AND(N541="Pt",M541&gt;0),M541+15*MAX(I541,J541)*0.001,IF(OR(N541="C",N541="2C",N541="Cd",N541="Ep",N541="Et",N541="Sm",N541="PtS",N541="PtR",N541="Pt"),0,K541)))))</f>
        <v>0</v>
      </c>
      <c r="Q541" s="53">
        <f t="shared" si="305"/>
        <v>0</v>
      </c>
      <c r="R541" s="53">
        <f t="shared" si="306"/>
        <v>0</v>
      </c>
      <c r="S541" s="53">
        <f t="shared" si="307"/>
        <v>0</v>
      </c>
      <c r="T541" s="54">
        <f t="shared" si="308"/>
        <v>31.701750000000004</v>
      </c>
      <c r="U541" s="54">
        <f t="shared" si="309"/>
        <v>0</v>
      </c>
      <c r="V541" s="54">
        <f t="shared" si="310"/>
        <v>0</v>
      </c>
      <c r="W541" s="54">
        <f t="shared" si="311"/>
        <v>0</v>
      </c>
      <c r="X541" s="54">
        <f t="shared" si="312"/>
        <v>0</v>
      </c>
      <c r="Y541" s="54">
        <f t="shared" si="313"/>
        <v>0</v>
      </c>
      <c r="Z541" s="54">
        <f t="shared" si="314"/>
        <v>0</v>
      </c>
      <c r="AA541" s="70">
        <f t="shared" si="315"/>
        <v>0</v>
      </c>
      <c r="AB541" s="74"/>
    </row>
    <row r="542" spans="1:28">
      <c r="A542" s="56"/>
      <c r="B542" s="46"/>
      <c r="C542" s="46" t="s">
        <v>60</v>
      </c>
      <c r="D542" s="46"/>
      <c r="E542" s="47">
        <v>1</v>
      </c>
      <c r="F542" s="48"/>
      <c r="G542" s="47">
        <f>G541</f>
        <v>32.25</v>
      </c>
      <c r="H542" s="49">
        <f>PRODUCT(E542,G542)</f>
        <v>32.25</v>
      </c>
      <c r="I542" s="47"/>
      <c r="J542" s="47">
        <v>6</v>
      </c>
      <c r="K542" s="50"/>
      <c r="L542" s="50"/>
      <c r="M542" s="50">
        <v>0.25</v>
      </c>
      <c r="N542" s="48" t="s">
        <v>61</v>
      </c>
      <c r="O542" s="51">
        <f>IF(OR(N542="Sm",N542="PtS",N542="PtR",N542="Pt"),P542,IF(AND(N542="C",K542&gt;0),K542+18*MAX(I542,J542)*0.001-0.06,IF(AND(N542="2C",K542&gt;0),K542+36*MAX(I542,J542)*0.001-0.06,IF(AND(N542="Cd",L542&gt;0,M542&gt;0),2*(L542+M542+10.25*MAX(I542,J542)*0.001-0.12),IF(AND(N542="Ep",M542&gt;0),M542+22*MAX(I542,J542)*0.001-0.06,IF(AND(N542="Et",M542&gt;0),2*(M542+12.25*MAX(I542,J542)*0.001-0.06),P542))))))</f>
        <v>0.32200000000000001</v>
      </c>
      <c r="P542" s="93">
        <f>IF(AND(N542="Sm",K542&gt;0),K542+2*(17*MAX(I542,J542)*0.001)-0.06,IF(AND(N542="PtS",M542&gt;0),M542+35*MAX(I542,J542)*0.001+60*MAX(I542,J542)*0.001-0.05,IF(AND(N542="PtR",M542&gt;0),M542+60*MAX(I542,J542)*0.001,IF(AND(N542="Pt",M542&gt;0),M542+15*MAX(I542,J542)*0.001,IF(OR(N542="C",N542="2C",N542="Cd",N542="Ep",N542="Et",N542="Sm",N542="PtS",N542="PtR",N542="Pt"),0,K542)))))</f>
        <v>0</v>
      </c>
      <c r="Q542" s="53">
        <f t="shared" si="305"/>
        <v>0</v>
      </c>
      <c r="R542" s="53">
        <f t="shared" si="306"/>
        <v>0</v>
      </c>
      <c r="S542" s="53">
        <f t="shared" si="307"/>
        <v>0</v>
      </c>
      <c r="T542" s="54">
        <f t="shared" si="308"/>
        <v>10.384500000000001</v>
      </c>
      <c r="U542" s="54">
        <f t="shared" si="309"/>
        <v>0</v>
      </c>
      <c r="V542" s="54">
        <f t="shared" si="310"/>
        <v>0</v>
      </c>
      <c r="W542" s="54">
        <f t="shared" si="311"/>
        <v>0</v>
      </c>
      <c r="X542" s="54">
        <f t="shared" si="312"/>
        <v>0</v>
      </c>
      <c r="Y542" s="54">
        <f t="shared" si="313"/>
        <v>0</v>
      </c>
      <c r="Z542" s="54">
        <f t="shared" si="314"/>
        <v>0</v>
      </c>
      <c r="AA542" s="70">
        <f t="shared" si="315"/>
        <v>0</v>
      </c>
      <c r="AB542" s="74"/>
    </row>
    <row r="543" spans="1:28" ht="15.75">
      <c r="A543" s="140" t="s">
        <v>131</v>
      </c>
      <c r="B543" s="141"/>
      <c r="C543" s="141"/>
      <c r="D543" s="142"/>
      <c r="E543" s="47"/>
      <c r="F543" s="48"/>
      <c r="G543" s="47"/>
      <c r="H543" s="49"/>
      <c r="I543" s="47"/>
      <c r="J543" s="47"/>
      <c r="K543" s="50"/>
      <c r="L543" s="50"/>
      <c r="M543" s="50"/>
      <c r="N543" s="48"/>
      <c r="O543" s="51">
        <f>IF(OR(N543="Sm",N543="PtS",N543="PtR",N543="Pt"),P543,IF(AND(N543="C",K543&gt;0),K543+15*MAX(I543,J543)*0.001-0.06,IF(AND(N543="2C",K543&gt;0),K543+30*MAX(I543,J543)*0.001-0.06,IF(AND(N543="Cd",L543&gt;0,M543&gt;0),2*(L543+M543+10*MAX(I543,J543)*0.001-0.12),IF(AND(N543="Ep",M543&gt;0),M543+20*MAX(I543,J543)*0.001-0.06,IF(AND(N543="Et",M543&gt;0),2*(M543+10*MAX(I543,J543)*0.001-0.06),P543))))))</f>
        <v>0</v>
      </c>
      <c r="P543" s="93">
        <f>IF(AND(N543="Sm",K543&gt;0),K543+2*(15*MAX(I543,J543)*0.001)-0.06,IF(AND(N543="PtS",M543&gt;0),M543+30*MAX(I543,J543)*0.001+60*MAX(I543,J543)*0.001-0.05,IF(AND(N543="PtR",M543&gt;0),M543+60*MAX(I543,J543)*0.001,IF(AND(N543="Pt",M543&gt;0),M543+15*MAX(I543,J543)*0.001,IF(OR(N543="C",N543="2C",N543="Cd",N543="Ep",N543="Et",N543="Sm",N543="PtS",N543="PtR",N543="Pt"),0,K543)))))</f>
        <v>0</v>
      </c>
      <c r="Q543" s="53">
        <f t="shared" si="305"/>
        <v>0</v>
      </c>
      <c r="R543" s="53">
        <f t="shared" si="306"/>
        <v>0</v>
      </c>
      <c r="S543" s="53">
        <f t="shared" si="307"/>
        <v>0</v>
      </c>
      <c r="T543" s="54">
        <f t="shared" si="308"/>
        <v>0</v>
      </c>
      <c r="U543" s="54">
        <f t="shared" si="309"/>
        <v>0</v>
      </c>
      <c r="V543" s="54">
        <f t="shared" si="310"/>
        <v>0</v>
      </c>
      <c r="W543" s="54">
        <f t="shared" si="311"/>
        <v>0</v>
      </c>
      <c r="X543" s="54">
        <f t="shared" si="312"/>
        <v>0</v>
      </c>
      <c r="Y543" s="54">
        <f t="shared" si="313"/>
        <v>0</v>
      </c>
      <c r="Z543" s="54">
        <f t="shared" si="314"/>
        <v>0</v>
      </c>
      <c r="AA543" s="70">
        <f t="shared" si="315"/>
        <v>0</v>
      </c>
    </row>
    <row r="544" spans="1:28">
      <c r="A544" s="44"/>
      <c r="B544" s="72"/>
      <c r="C544" s="46" t="s">
        <v>70</v>
      </c>
      <c r="D544" s="46"/>
      <c r="E544" s="47">
        <v>1</v>
      </c>
      <c r="F544" s="48"/>
      <c r="G544" s="47">
        <v>3</v>
      </c>
      <c r="H544" s="49">
        <f>PRODUCT(E544,G544)</f>
        <v>3</v>
      </c>
      <c r="I544" s="47"/>
      <c r="J544" s="47">
        <v>12</v>
      </c>
      <c r="K544" s="50">
        <v>4.28</v>
      </c>
      <c r="L544" s="50"/>
      <c r="M544" s="50"/>
      <c r="N544" s="48" t="s">
        <v>67</v>
      </c>
      <c r="O544" s="51">
        <f>IF(OR(N544="Sm",N544="PtS",N544="PtR",N544="Pt"),P544,IF(AND(N544="C",K544&gt;0),K544+18*MAX(I544,J544)*0.001-0.06,IF(AND(N544="2C",K544&gt;0),K544+36*MAX(I544,J544)*0.001-0.06,IF(AND(N544="Cd",L544&gt;0,M544&gt;0),2*(L544+M544+10.25*MAX(I544,J544)*0.001-0.12),IF(AND(N544="Ep",M544&gt;0),M544+22*MAX(I544,J544)*0.001-0.06,IF(AND(N544="Et",M544&gt;0),2*(M544+12.25*MAX(I544,J544)*0.001-0.06),P544))))))</f>
        <v>4.652000000000001</v>
      </c>
      <c r="P544" s="93">
        <f>IF(AND(N544="Sm",K544&gt;0),K544+2*(17*MAX(I544,J544)*0.001)-0.06,IF(AND(N544="PtS",M544&gt;0),M544+35*MAX(I544,J544)*0.001+60*MAX(I544,J544)*0.001-0.05,IF(AND(N544="PtR",M544&gt;0),M544+60*MAX(I544,J544)*0.001,IF(AND(N544="Pt",M544&gt;0),M544+15*MAX(I544,J544)*0.001,IF(OR(N544="C",N544="2C",N544="Cd",N544="Ep",N544="Et",N544="Sm",N544="PtS",N544="PtR",N544="Pt"),0,K544)))))</f>
        <v>0</v>
      </c>
      <c r="Q544" s="53">
        <f t="shared" si="305"/>
        <v>0</v>
      </c>
      <c r="R544" s="53">
        <f t="shared" si="306"/>
        <v>0</v>
      </c>
      <c r="S544" s="53">
        <f t="shared" si="307"/>
        <v>0</v>
      </c>
      <c r="T544" s="54">
        <f t="shared" si="308"/>
        <v>0</v>
      </c>
      <c r="U544" s="54">
        <f t="shared" si="309"/>
        <v>0</v>
      </c>
      <c r="V544" s="54">
        <f t="shared" si="310"/>
        <v>0</v>
      </c>
      <c r="W544" s="54">
        <f t="shared" si="311"/>
        <v>13.956000000000003</v>
      </c>
      <c r="X544" s="54">
        <f t="shared" si="312"/>
        <v>0</v>
      </c>
      <c r="Y544" s="54">
        <f t="shared" si="313"/>
        <v>0</v>
      </c>
      <c r="Z544" s="54">
        <f t="shared" si="314"/>
        <v>0</v>
      </c>
      <c r="AA544" s="70">
        <f t="shared" si="315"/>
        <v>0</v>
      </c>
      <c r="AB544" s="74"/>
    </row>
    <row r="545" spans="1:28">
      <c r="A545" s="44"/>
      <c r="B545" s="55"/>
      <c r="C545" s="46" t="s">
        <v>71</v>
      </c>
      <c r="D545" s="46"/>
      <c r="E545" s="47">
        <v>1</v>
      </c>
      <c r="F545" s="48"/>
      <c r="G545" s="47">
        <v>3</v>
      </c>
      <c r="H545" s="49">
        <f>PRODUCT(E545,G545)</f>
        <v>3</v>
      </c>
      <c r="I545" s="47"/>
      <c r="J545" s="47">
        <v>12</v>
      </c>
      <c r="K545" s="50">
        <f>+K544</f>
        <v>4.28</v>
      </c>
      <c r="L545" s="50"/>
      <c r="M545" s="50"/>
      <c r="N545" s="48" t="s">
        <v>67</v>
      </c>
      <c r="O545" s="51">
        <f>IF(OR(N545="Sm",N545="PtS",N545="PtR",N545="Pt"),P545,IF(AND(N545="C",K545&gt;0),K545+18*MAX(I545,J545)*0.001-0.06,IF(AND(N545="2C",K545&gt;0),K545+36*MAX(I545,J545)*0.001-0.06,IF(AND(N545="Cd",L545&gt;0,M545&gt;0),2*(L545+M545+10.25*MAX(I545,J545)*0.001-0.12),IF(AND(N545="Ep",M545&gt;0),M545+22*MAX(I545,J545)*0.001-0.06,IF(AND(N545="Et",M545&gt;0),2*(M545+12.25*MAX(I545,J545)*0.001-0.06),P545))))))</f>
        <v>4.652000000000001</v>
      </c>
      <c r="P545" s="93">
        <f>IF(AND(N545="Sm",K545&gt;0),K545+2*(17*MAX(I545,J545)*0.001)-0.06,IF(AND(N545="PtS",M545&gt;0),M545+35*MAX(I545,J545)*0.001+60*MAX(I545,J545)*0.001-0.05,IF(AND(N545="PtR",M545&gt;0),M545+60*MAX(I545,J545)*0.001,IF(AND(N545="Pt",M545&gt;0),M545+15*MAX(I545,J545)*0.001,IF(OR(N545="C",N545="2C",N545="Cd",N545="Ep",N545="Et",N545="Sm",N545="PtS",N545="PtR",N545="Pt"),0,K545)))))</f>
        <v>0</v>
      </c>
      <c r="Q545" s="53">
        <f t="shared" si="305"/>
        <v>0</v>
      </c>
      <c r="R545" s="53">
        <f t="shared" si="306"/>
        <v>0</v>
      </c>
      <c r="S545" s="53">
        <f t="shared" si="307"/>
        <v>0</v>
      </c>
      <c r="T545" s="54">
        <f t="shared" si="308"/>
        <v>0</v>
      </c>
      <c r="U545" s="54">
        <f t="shared" si="309"/>
        <v>0</v>
      </c>
      <c r="V545" s="54">
        <f t="shared" si="310"/>
        <v>0</v>
      </c>
      <c r="W545" s="54">
        <f t="shared" si="311"/>
        <v>13.956000000000003</v>
      </c>
      <c r="X545" s="54">
        <f t="shared" si="312"/>
        <v>0</v>
      </c>
      <c r="Y545" s="54">
        <f t="shared" si="313"/>
        <v>0</v>
      </c>
      <c r="Z545" s="54">
        <f t="shared" si="314"/>
        <v>0</v>
      </c>
      <c r="AA545" s="70">
        <f t="shared" si="315"/>
        <v>0</v>
      </c>
      <c r="AB545" s="74"/>
    </row>
    <row r="546" spans="1:28">
      <c r="A546" s="44"/>
      <c r="B546" s="75"/>
      <c r="C546" s="46" t="s">
        <v>65</v>
      </c>
      <c r="D546" s="46"/>
      <c r="E546" s="47">
        <v>1</v>
      </c>
      <c r="F546" s="48"/>
      <c r="G546" s="47">
        <f>2+2*5+((K544-(2*0.05+2*5*0.11))/0.16)+1</f>
        <v>32.25</v>
      </c>
      <c r="H546" s="49">
        <f>PRODUCT(E546,G546)</f>
        <v>32.25</v>
      </c>
      <c r="I546" s="47"/>
      <c r="J546" s="47">
        <v>6</v>
      </c>
      <c r="K546" s="73"/>
      <c r="L546" s="50">
        <v>0.25</v>
      </c>
      <c r="M546" s="50">
        <v>0.3</v>
      </c>
      <c r="N546" s="48" t="s">
        <v>66</v>
      </c>
      <c r="O546" s="51">
        <f>IF(OR(N546="Sm",N546="PtS",N546="PtR",N546="Pt"),P546,IF(AND(N546="C",K546&gt;0),K546+18*MAX(I546,J546)*0.001-0.06,IF(AND(N546="2C",K546&gt;0),K546+36*MAX(I546,J546)*0.001-0.06,IF(AND(N546="Cd",L546&gt;0,M546&gt;0),2*(L546+M546+10.25*MAX(I546,J546)*0.001-0.12),IF(AND(N546="Ep",M546&gt;0),M546+22*MAX(I546,J546)*0.001-0.06,IF(AND(N546="Et",M546&gt;0),2*(M546+12.25*MAX(I546,J546)*0.001-0.06),P546))))))</f>
        <v>0.9830000000000001</v>
      </c>
      <c r="P546" s="93">
        <f>IF(AND(N546="Sm",K546&gt;0),K546+2*(17*MAX(I546,J546)*0.001)-0.06,IF(AND(N546="PtS",M546&gt;0),M546+35*MAX(I546,J546)*0.001+60*MAX(I546,J546)*0.001-0.05,IF(AND(N546="PtR",M546&gt;0),M546+60*MAX(I546,J546)*0.001,IF(AND(N546="Pt",M546&gt;0),M546+15*MAX(I546,J546)*0.001,IF(OR(N546="C",N546="2C",N546="Cd",N546="Ep",N546="Et",N546="Sm",N546="PtS",N546="PtR",N546="Pt"),0,K546)))))</f>
        <v>0</v>
      </c>
      <c r="Q546" s="53">
        <f t="shared" si="305"/>
        <v>0</v>
      </c>
      <c r="R546" s="53">
        <f t="shared" si="306"/>
        <v>0</v>
      </c>
      <c r="S546" s="53">
        <f t="shared" si="307"/>
        <v>0</v>
      </c>
      <c r="T546" s="54">
        <f t="shared" si="308"/>
        <v>31.701750000000004</v>
      </c>
      <c r="U546" s="54">
        <f t="shared" si="309"/>
        <v>0</v>
      </c>
      <c r="V546" s="54">
        <f t="shared" si="310"/>
        <v>0</v>
      </c>
      <c r="W546" s="54">
        <f t="shared" si="311"/>
        <v>0</v>
      </c>
      <c r="X546" s="54">
        <f t="shared" si="312"/>
        <v>0</v>
      </c>
      <c r="Y546" s="54">
        <f t="shared" si="313"/>
        <v>0</v>
      </c>
      <c r="Z546" s="54">
        <f t="shared" si="314"/>
        <v>0</v>
      </c>
      <c r="AA546" s="70">
        <f t="shared" si="315"/>
        <v>0</v>
      </c>
      <c r="AB546" s="74"/>
    </row>
    <row r="547" spans="1:28">
      <c r="A547" s="56"/>
      <c r="B547" s="46"/>
      <c r="C547" s="46" t="s">
        <v>60</v>
      </c>
      <c r="D547" s="46"/>
      <c r="E547" s="47">
        <v>1</v>
      </c>
      <c r="F547" s="48"/>
      <c r="G547" s="47">
        <f>G546</f>
        <v>32.25</v>
      </c>
      <c r="H547" s="49">
        <f>PRODUCT(E547,G547)</f>
        <v>32.25</v>
      </c>
      <c r="I547" s="47"/>
      <c r="J547" s="47">
        <v>6</v>
      </c>
      <c r="K547" s="50"/>
      <c r="L547" s="50"/>
      <c r="M547" s="50">
        <v>0.25</v>
      </c>
      <c r="N547" s="48" t="s">
        <v>61</v>
      </c>
      <c r="O547" s="51">
        <f>IF(OR(N547="Sm",N547="PtS",N547="PtR",N547="Pt"),P547,IF(AND(N547="C",K547&gt;0),K547+18*MAX(I547,J547)*0.001-0.06,IF(AND(N547="2C",K547&gt;0),K547+36*MAX(I547,J547)*0.001-0.06,IF(AND(N547="Cd",L547&gt;0,M547&gt;0),2*(L547+M547+10.25*MAX(I547,J547)*0.001-0.12),IF(AND(N547="Ep",M547&gt;0),M547+22*MAX(I547,J547)*0.001-0.06,IF(AND(N547="Et",M547&gt;0),2*(M547+12.25*MAX(I547,J547)*0.001-0.06),P547))))))</f>
        <v>0.32200000000000001</v>
      </c>
      <c r="P547" s="93">
        <f>IF(AND(N547="Sm",K547&gt;0),K547+2*(17*MAX(I547,J547)*0.001)-0.06,IF(AND(N547="PtS",M547&gt;0),M547+35*MAX(I547,J547)*0.001+60*MAX(I547,J547)*0.001-0.05,IF(AND(N547="PtR",M547&gt;0),M547+60*MAX(I547,J547)*0.001,IF(AND(N547="Pt",M547&gt;0),M547+15*MAX(I547,J547)*0.001,IF(OR(N547="C",N547="2C",N547="Cd",N547="Ep",N547="Et",N547="Sm",N547="PtS",N547="PtR",N547="Pt"),0,K547)))))</f>
        <v>0</v>
      </c>
      <c r="Q547" s="53">
        <f t="shared" si="305"/>
        <v>0</v>
      </c>
      <c r="R547" s="53">
        <f t="shared" si="306"/>
        <v>0</v>
      </c>
      <c r="S547" s="53">
        <f t="shared" si="307"/>
        <v>0</v>
      </c>
      <c r="T547" s="54">
        <f t="shared" si="308"/>
        <v>10.384500000000001</v>
      </c>
      <c r="U547" s="54">
        <f t="shared" si="309"/>
        <v>0</v>
      </c>
      <c r="V547" s="54">
        <f t="shared" si="310"/>
        <v>0</v>
      </c>
      <c r="W547" s="54">
        <f t="shared" si="311"/>
        <v>0</v>
      </c>
      <c r="X547" s="54">
        <f t="shared" si="312"/>
        <v>0</v>
      </c>
      <c r="Y547" s="54">
        <f t="shared" si="313"/>
        <v>0</v>
      </c>
      <c r="Z547" s="54">
        <f t="shared" si="314"/>
        <v>0</v>
      </c>
      <c r="AA547" s="70">
        <f t="shared" si="315"/>
        <v>0</v>
      </c>
      <c r="AB547" s="74"/>
    </row>
    <row r="548" spans="1:28" ht="15.75">
      <c r="A548" s="140" t="s">
        <v>132</v>
      </c>
      <c r="B548" s="141"/>
      <c r="C548" s="141"/>
      <c r="D548" s="142"/>
      <c r="E548" s="47"/>
      <c r="F548" s="48"/>
      <c r="G548" s="47"/>
      <c r="H548" s="49"/>
      <c r="I548" s="47"/>
      <c r="J548" s="47"/>
      <c r="K548" s="50"/>
      <c r="L548" s="50"/>
      <c r="M548" s="50"/>
      <c r="N548" s="48"/>
      <c r="O548" s="51">
        <f>IF(OR(N548="Sm",N548="PtS",N548="PtR",N548="Pt"),P548,IF(AND(N548="C",K548&gt;0),K548+15*MAX(I548,J548)*0.001-0.06,IF(AND(N548="2C",K548&gt;0),K548+30*MAX(I548,J548)*0.001-0.06,IF(AND(N548="Cd",L548&gt;0,M548&gt;0),2*(L548+M548+10*MAX(I548,J548)*0.001-0.12),IF(AND(N548="Ep",M548&gt;0),M548+20*MAX(I548,J548)*0.001-0.06,IF(AND(N548="Et",M548&gt;0),2*(M548+10*MAX(I548,J548)*0.001-0.06),P548))))))</f>
        <v>0</v>
      </c>
      <c r="P548" s="93">
        <f>IF(AND(N548="Sm",K548&gt;0),K548+2*(15*MAX(I548,J548)*0.001)-0.06,IF(AND(N548="PtS",M548&gt;0),M548+30*MAX(I548,J548)*0.001+60*MAX(I548,J548)*0.001-0.05,IF(AND(N548="PtR",M548&gt;0),M548+60*MAX(I548,J548)*0.001,IF(AND(N548="Pt",M548&gt;0),M548+15*MAX(I548,J548)*0.001,IF(OR(N548="C",N548="2C",N548="Cd",N548="Ep",N548="Et",N548="Sm",N548="PtS",N548="PtR",N548="Pt"),0,K548)))))</f>
        <v>0</v>
      </c>
      <c r="Q548" s="53">
        <f t="shared" si="305"/>
        <v>0</v>
      </c>
      <c r="R548" s="53">
        <f t="shared" si="306"/>
        <v>0</v>
      </c>
      <c r="S548" s="53">
        <f t="shared" si="307"/>
        <v>0</v>
      </c>
      <c r="T548" s="54">
        <f t="shared" si="308"/>
        <v>0</v>
      </c>
      <c r="U548" s="54">
        <f t="shared" si="309"/>
        <v>0</v>
      </c>
      <c r="V548" s="54">
        <f t="shared" si="310"/>
        <v>0</v>
      </c>
      <c r="W548" s="54">
        <f t="shared" si="311"/>
        <v>0</v>
      </c>
      <c r="X548" s="54">
        <f t="shared" si="312"/>
        <v>0</v>
      </c>
      <c r="Y548" s="54">
        <f t="shared" si="313"/>
        <v>0</v>
      </c>
      <c r="Z548" s="54">
        <f t="shared" si="314"/>
        <v>0</v>
      </c>
      <c r="AA548" s="70">
        <f t="shared" si="315"/>
        <v>0</v>
      </c>
    </row>
    <row r="549" spans="1:28">
      <c r="A549" s="44"/>
      <c r="B549" s="72"/>
      <c r="C549" s="46" t="s">
        <v>70</v>
      </c>
      <c r="D549" s="46"/>
      <c r="E549" s="47">
        <v>1</v>
      </c>
      <c r="F549" s="48"/>
      <c r="G549" s="47">
        <v>3</v>
      </c>
      <c r="H549" s="49">
        <f>PRODUCT(E549,G549)</f>
        <v>3</v>
      </c>
      <c r="I549" s="47"/>
      <c r="J549" s="47">
        <v>12</v>
      </c>
      <c r="K549" s="50">
        <v>4.28</v>
      </c>
      <c r="L549" s="50"/>
      <c r="M549" s="50"/>
      <c r="N549" s="48" t="s">
        <v>67</v>
      </c>
      <c r="O549" s="51">
        <f>IF(OR(N549="Sm",N549="PtS",N549="PtR",N549="Pt"),P549,IF(AND(N549="C",K549&gt;0),K549+18*MAX(I549,J549)*0.001-0.06,IF(AND(N549="2C",K549&gt;0),K549+36*MAX(I549,J549)*0.001-0.06,IF(AND(N549="Cd",L549&gt;0,M549&gt;0),2*(L549+M549+10.25*MAX(I549,J549)*0.001-0.12),IF(AND(N549="Ep",M549&gt;0),M549+22*MAX(I549,J549)*0.001-0.06,IF(AND(N549="Et",M549&gt;0),2*(M549+12.25*MAX(I549,J549)*0.001-0.06),P549))))))</f>
        <v>4.652000000000001</v>
      </c>
      <c r="P549" s="93">
        <f>IF(AND(N549="Sm",K549&gt;0),K549+2*(17*MAX(I549,J549)*0.001)-0.06,IF(AND(N549="PtS",M549&gt;0),M549+35*MAX(I549,J549)*0.001+60*MAX(I549,J549)*0.001-0.05,IF(AND(N549="PtR",M549&gt;0),M549+60*MAX(I549,J549)*0.001,IF(AND(N549="Pt",M549&gt;0),M549+15*MAX(I549,J549)*0.001,IF(OR(N549="C",N549="2C",N549="Cd",N549="Ep",N549="Et",N549="Sm",N549="PtS",N549="PtR",N549="Pt"),0,K549)))))</f>
        <v>0</v>
      </c>
      <c r="Q549" s="53">
        <f t="shared" si="305"/>
        <v>0</v>
      </c>
      <c r="R549" s="53">
        <f t="shared" si="306"/>
        <v>0</v>
      </c>
      <c r="S549" s="53">
        <f t="shared" si="307"/>
        <v>0</v>
      </c>
      <c r="T549" s="54">
        <f t="shared" si="308"/>
        <v>0</v>
      </c>
      <c r="U549" s="54">
        <f t="shared" si="309"/>
        <v>0</v>
      </c>
      <c r="V549" s="54">
        <f t="shared" si="310"/>
        <v>0</v>
      </c>
      <c r="W549" s="54">
        <f t="shared" si="311"/>
        <v>13.956000000000003</v>
      </c>
      <c r="X549" s="54">
        <f t="shared" si="312"/>
        <v>0</v>
      </c>
      <c r="Y549" s="54">
        <f t="shared" si="313"/>
        <v>0</v>
      </c>
      <c r="Z549" s="54">
        <f t="shared" si="314"/>
        <v>0</v>
      </c>
      <c r="AA549" s="70">
        <f t="shared" si="315"/>
        <v>0</v>
      </c>
      <c r="AB549" s="74"/>
    </row>
    <row r="550" spans="1:28">
      <c r="A550" s="44"/>
      <c r="B550" s="55"/>
      <c r="C550" s="46" t="s">
        <v>71</v>
      </c>
      <c r="D550" s="46"/>
      <c r="E550" s="47">
        <v>1</v>
      </c>
      <c r="F550" s="48"/>
      <c r="G550" s="47">
        <v>3</v>
      </c>
      <c r="H550" s="49">
        <f>PRODUCT(E550,G550)</f>
        <v>3</v>
      </c>
      <c r="I550" s="47"/>
      <c r="J550" s="47">
        <v>12</v>
      </c>
      <c r="K550" s="50">
        <f>+K549</f>
        <v>4.28</v>
      </c>
      <c r="L550" s="50"/>
      <c r="M550" s="50"/>
      <c r="N550" s="48" t="s">
        <v>67</v>
      </c>
      <c r="O550" s="51">
        <f>IF(OR(N550="Sm",N550="PtS",N550="PtR",N550="Pt"),P550,IF(AND(N550="C",K550&gt;0),K550+18*MAX(I550,J550)*0.001-0.06,IF(AND(N550="2C",K550&gt;0),K550+36*MAX(I550,J550)*0.001-0.06,IF(AND(N550="Cd",L550&gt;0,M550&gt;0),2*(L550+M550+10.25*MAX(I550,J550)*0.001-0.12),IF(AND(N550="Ep",M550&gt;0),M550+22*MAX(I550,J550)*0.001-0.06,IF(AND(N550="Et",M550&gt;0),2*(M550+12.25*MAX(I550,J550)*0.001-0.06),P550))))))</f>
        <v>4.652000000000001</v>
      </c>
      <c r="P550" s="93">
        <f>IF(AND(N550="Sm",K550&gt;0),K550+2*(17*MAX(I550,J550)*0.001)-0.06,IF(AND(N550="PtS",M550&gt;0),M550+35*MAX(I550,J550)*0.001+60*MAX(I550,J550)*0.001-0.05,IF(AND(N550="PtR",M550&gt;0),M550+60*MAX(I550,J550)*0.001,IF(AND(N550="Pt",M550&gt;0),M550+15*MAX(I550,J550)*0.001,IF(OR(N550="C",N550="2C",N550="Cd",N550="Ep",N550="Et",N550="Sm",N550="PtS",N550="PtR",N550="Pt"),0,K550)))))</f>
        <v>0</v>
      </c>
      <c r="Q550" s="53">
        <f t="shared" si="305"/>
        <v>0</v>
      </c>
      <c r="R550" s="53">
        <f t="shared" si="306"/>
        <v>0</v>
      </c>
      <c r="S550" s="53">
        <f t="shared" si="307"/>
        <v>0</v>
      </c>
      <c r="T550" s="54">
        <f t="shared" si="308"/>
        <v>0</v>
      </c>
      <c r="U550" s="54">
        <f t="shared" si="309"/>
        <v>0</v>
      </c>
      <c r="V550" s="54">
        <f t="shared" si="310"/>
        <v>0</v>
      </c>
      <c r="W550" s="54">
        <f t="shared" si="311"/>
        <v>13.956000000000003</v>
      </c>
      <c r="X550" s="54">
        <f t="shared" si="312"/>
        <v>0</v>
      </c>
      <c r="Y550" s="54">
        <f t="shared" si="313"/>
        <v>0</v>
      </c>
      <c r="Z550" s="54">
        <f t="shared" si="314"/>
        <v>0</v>
      </c>
      <c r="AA550" s="70">
        <f t="shared" si="315"/>
        <v>0</v>
      </c>
      <c r="AB550" s="74"/>
    </row>
    <row r="551" spans="1:28">
      <c r="A551" s="44"/>
      <c r="B551" s="75"/>
      <c r="C551" s="46" t="s">
        <v>65</v>
      </c>
      <c r="D551" s="46"/>
      <c r="E551" s="47">
        <v>1</v>
      </c>
      <c r="F551" s="48"/>
      <c r="G551" s="47">
        <f>2+2*5+((K549-(2*0.05+2*5*0.11))/0.16)+1</f>
        <v>32.25</v>
      </c>
      <c r="H551" s="49">
        <f>PRODUCT(E551,G551)</f>
        <v>32.25</v>
      </c>
      <c r="I551" s="47"/>
      <c r="J551" s="47">
        <v>6</v>
      </c>
      <c r="K551" s="73"/>
      <c r="L551" s="50">
        <v>0.25</v>
      </c>
      <c r="M551" s="50">
        <v>0.3</v>
      </c>
      <c r="N551" s="48" t="s">
        <v>66</v>
      </c>
      <c r="O551" s="51">
        <f>IF(OR(N551="Sm",N551="PtS",N551="PtR",N551="Pt"),P551,IF(AND(N551="C",K551&gt;0),K551+18*MAX(I551,J551)*0.001-0.06,IF(AND(N551="2C",K551&gt;0),K551+36*MAX(I551,J551)*0.001-0.06,IF(AND(N551="Cd",L551&gt;0,M551&gt;0),2*(L551+M551+10.25*MAX(I551,J551)*0.001-0.12),IF(AND(N551="Ep",M551&gt;0),M551+22*MAX(I551,J551)*0.001-0.06,IF(AND(N551="Et",M551&gt;0),2*(M551+12.25*MAX(I551,J551)*0.001-0.06),P551))))))</f>
        <v>0.9830000000000001</v>
      </c>
      <c r="P551" s="93">
        <f>IF(AND(N551="Sm",K551&gt;0),K551+2*(17*MAX(I551,J551)*0.001)-0.06,IF(AND(N551="PtS",M551&gt;0),M551+35*MAX(I551,J551)*0.001+60*MAX(I551,J551)*0.001-0.05,IF(AND(N551="PtR",M551&gt;0),M551+60*MAX(I551,J551)*0.001,IF(AND(N551="Pt",M551&gt;0),M551+15*MAX(I551,J551)*0.001,IF(OR(N551="C",N551="2C",N551="Cd",N551="Ep",N551="Et",N551="Sm",N551="PtS",N551="PtR",N551="Pt"),0,K551)))))</f>
        <v>0</v>
      </c>
      <c r="Q551" s="53">
        <f t="shared" si="305"/>
        <v>0</v>
      </c>
      <c r="R551" s="53">
        <f t="shared" si="306"/>
        <v>0</v>
      </c>
      <c r="S551" s="53">
        <f t="shared" si="307"/>
        <v>0</v>
      </c>
      <c r="T551" s="54">
        <f t="shared" si="308"/>
        <v>31.701750000000004</v>
      </c>
      <c r="U551" s="54">
        <f t="shared" si="309"/>
        <v>0</v>
      </c>
      <c r="V551" s="54">
        <f t="shared" si="310"/>
        <v>0</v>
      </c>
      <c r="W551" s="54">
        <f t="shared" si="311"/>
        <v>0</v>
      </c>
      <c r="X551" s="54">
        <f t="shared" si="312"/>
        <v>0</v>
      </c>
      <c r="Y551" s="54">
        <f t="shared" si="313"/>
        <v>0</v>
      </c>
      <c r="Z551" s="54">
        <f t="shared" si="314"/>
        <v>0</v>
      </c>
      <c r="AA551" s="70">
        <f t="shared" si="315"/>
        <v>0</v>
      </c>
      <c r="AB551" s="74"/>
    </row>
    <row r="552" spans="1:28">
      <c r="A552" s="56"/>
      <c r="B552" s="46"/>
      <c r="C552" s="46" t="s">
        <v>60</v>
      </c>
      <c r="D552" s="46"/>
      <c r="E552" s="47">
        <v>1</v>
      </c>
      <c r="F552" s="48"/>
      <c r="G552" s="47">
        <f>G551</f>
        <v>32.25</v>
      </c>
      <c r="H552" s="49">
        <f>PRODUCT(E552,G552)</f>
        <v>32.25</v>
      </c>
      <c r="I552" s="47"/>
      <c r="J552" s="47">
        <v>6</v>
      </c>
      <c r="K552" s="50"/>
      <c r="L552" s="50"/>
      <c r="M552" s="50">
        <v>0.25</v>
      </c>
      <c r="N552" s="48" t="s">
        <v>61</v>
      </c>
      <c r="O552" s="51">
        <f>IF(OR(N552="Sm",N552="PtS",N552="PtR",N552="Pt"),P552,IF(AND(N552="C",K552&gt;0),K552+18*MAX(I552,J552)*0.001-0.06,IF(AND(N552="2C",K552&gt;0),K552+36*MAX(I552,J552)*0.001-0.06,IF(AND(N552="Cd",L552&gt;0,M552&gt;0),2*(L552+M552+10.25*MAX(I552,J552)*0.001-0.12),IF(AND(N552="Ep",M552&gt;0),M552+22*MAX(I552,J552)*0.001-0.06,IF(AND(N552="Et",M552&gt;0),2*(M552+12.25*MAX(I552,J552)*0.001-0.06),P552))))))</f>
        <v>0.32200000000000001</v>
      </c>
      <c r="P552" s="93">
        <f>IF(AND(N552="Sm",K552&gt;0),K552+2*(17*MAX(I552,J552)*0.001)-0.06,IF(AND(N552="PtS",M552&gt;0),M552+35*MAX(I552,J552)*0.001+60*MAX(I552,J552)*0.001-0.05,IF(AND(N552="PtR",M552&gt;0),M552+60*MAX(I552,J552)*0.001,IF(AND(N552="Pt",M552&gt;0),M552+15*MAX(I552,J552)*0.001,IF(OR(N552="C",N552="2C",N552="Cd",N552="Ep",N552="Et",N552="Sm",N552="PtS",N552="PtR",N552="Pt"),0,K552)))))</f>
        <v>0</v>
      </c>
      <c r="Q552" s="53">
        <f t="shared" ref="Q552:Q597" si="316">IF(I552=6,H552*O552,0)</f>
        <v>0</v>
      </c>
      <c r="R552" s="53">
        <f t="shared" ref="R552:R597" si="317">IF(I552=8,H552*O552,0)</f>
        <v>0</v>
      </c>
      <c r="S552" s="53">
        <f t="shared" ref="S552:S597" si="318">IF(I552=10,H552*O552,0)</f>
        <v>0</v>
      </c>
      <c r="T552" s="54">
        <f t="shared" ref="T552:T597" si="319">IF(J552 =6,H552*O552,0)</f>
        <v>10.384500000000001</v>
      </c>
      <c r="U552" s="54">
        <f t="shared" ref="U552:U597" si="320">IF(J552 =8,H552*O552,0)</f>
        <v>0</v>
      </c>
      <c r="V552" s="54">
        <f t="shared" ref="V552:V597" si="321">IF(J552 =10,H552*O552,0)</f>
        <v>0</v>
      </c>
      <c r="W552" s="54">
        <f t="shared" ref="W552:W597" si="322">IF(J552 =12,H552*O552,0)</f>
        <v>0</v>
      </c>
      <c r="X552" s="54">
        <f t="shared" ref="X552:X597" si="323">IF(J552 =14,H552*O552,0)</f>
        <v>0</v>
      </c>
      <c r="Y552" s="54">
        <f t="shared" ref="Y552:Y597" si="324">IF(J552 =16,H552*O552,0)</f>
        <v>0</v>
      </c>
      <c r="Z552" s="54">
        <f t="shared" ref="Z552:Z597" si="325">IF(J552 =20,H552*O552,0)</f>
        <v>0</v>
      </c>
      <c r="AA552" s="70">
        <f t="shared" ref="AA552:AA597" si="326">IF(J552 =25,H552*O552,0)</f>
        <v>0</v>
      </c>
      <c r="AB552" s="74"/>
    </row>
    <row r="553" spans="1:28" ht="15.75">
      <c r="A553" s="140" t="s">
        <v>133</v>
      </c>
      <c r="B553" s="141"/>
      <c r="C553" s="141"/>
      <c r="D553" s="142"/>
      <c r="E553" s="47"/>
      <c r="F553" s="48"/>
      <c r="G553" s="47"/>
      <c r="H553" s="49"/>
      <c r="I553" s="47"/>
      <c r="J553" s="47"/>
      <c r="K553" s="50"/>
      <c r="L553" s="50"/>
      <c r="M553" s="50"/>
      <c r="N553" s="48"/>
      <c r="O553" s="51">
        <f>IF(OR(N553="Sm",N553="PtS",N553="PtR",N553="Pt"),P553,IF(AND(N553="C",K553&gt;0),K553+15*MAX(I553,J553)*0.001-0.06,IF(AND(N553="2C",K553&gt;0),K553+30*MAX(I553,J553)*0.001-0.06,IF(AND(N553="Cd",L553&gt;0,M553&gt;0),2*(L553+M553+10*MAX(I553,J553)*0.001-0.12),IF(AND(N553="Ep",M553&gt;0),M553+20*MAX(I553,J553)*0.001-0.06,IF(AND(N553="Et",M553&gt;0),2*(M553+10*MAX(I553,J553)*0.001-0.06),P553))))))</f>
        <v>0</v>
      </c>
      <c r="P553" s="93">
        <f>IF(AND(N553="Sm",K553&gt;0),K553+2*(15*MAX(I553,J553)*0.001)-0.06,IF(AND(N553="PtS",M553&gt;0),M553+30*MAX(I553,J553)*0.001+60*MAX(I553,J553)*0.001-0.05,IF(AND(N553="PtR",M553&gt;0),M553+60*MAX(I553,J553)*0.001,IF(AND(N553="Pt",M553&gt;0),M553+15*MAX(I553,J553)*0.001,IF(OR(N553="C",N553="2C",N553="Cd",N553="Ep",N553="Et",N553="Sm",N553="PtS",N553="PtR",N553="Pt"),0,K553)))))</f>
        <v>0</v>
      </c>
      <c r="Q553" s="53">
        <f t="shared" si="316"/>
        <v>0</v>
      </c>
      <c r="R553" s="53">
        <f t="shared" si="317"/>
        <v>0</v>
      </c>
      <c r="S553" s="53">
        <f t="shared" si="318"/>
        <v>0</v>
      </c>
      <c r="T553" s="54">
        <f t="shared" si="319"/>
        <v>0</v>
      </c>
      <c r="U553" s="54">
        <f t="shared" si="320"/>
        <v>0</v>
      </c>
      <c r="V553" s="54">
        <f t="shared" si="321"/>
        <v>0</v>
      </c>
      <c r="W553" s="54">
        <f t="shared" si="322"/>
        <v>0</v>
      </c>
      <c r="X553" s="54">
        <f t="shared" si="323"/>
        <v>0</v>
      </c>
      <c r="Y553" s="54">
        <f t="shared" si="324"/>
        <v>0</v>
      </c>
      <c r="Z553" s="54">
        <f t="shared" si="325"/>
        <v>0</v>
      </c>
      <c r="AA553" s="70">
        <f t="shared" si="326"/>
        <v>0</v>
      </c>
    </row>
    <row r="554" spans="1:28">
      <c r="A554" s="44"/>
      <c r="B554" s="72"/>
      <c r="C554" s="46" t="s">
        <v>70</v>
      </c>
      <c r="D554" s="46"/>
      <c r="E554" s="47">
        <v>1</v>
      </c>
      <c r="F554" s="48"/>
      <c r="G554" s="47">
        <v>3</v>
      </c>
      <c r="H554" s="49">
        <f>PRODUCT(E554,G554)</f>
        <v>3</v>
      </c>
      <c r="I554" s="47"/>
      <c r="J554" s="47">
        <v>12</v>
      </c>
      <c r="K554" s="50">
        <v>4.28</v>
      </c>
      <c r="L554" s="50"/>
      <c r="M554" s="50"/>
      <c r="N554" s="48" t="s">
        <v>67</v>
      </c>
      <c r="O554" s="51">
        <f>IF(OR(N554="Sm",N554="PtS",N554="PtR",N554="Pt"),P554,IF(AND(N554="C",K554&gt;0),K554+18*MAX(I554,J554)*0.001-0.06,IF(AND(N554="2C",K554&gt;0),K554+36*MAX(I554,J554)*0.001-0.06,IF(AND(N554="Cd",L554&gt;0,M554&gt;0),2*(L554+M554+10.25*MAX(I554,J554)*0.001-0.12),IF(AND(N554="Ep",M554&gt;0),M554+22*MAX(I554,J554)*0.001-0.06,IF(AND(N554="Et",M554&gt;0),2*(M554+12.25*MAX(I554,J554)*0.001-0.06),P554))))))</f>
        <v>4.652000000000001</v>
      </c>
      <c r="P554" s="93">
        <f>IF(AND(N554="Sm",K554&gt;0),K554+2*(17*MAX(I554,J554)*0.001)-0.06,IF(AND(N554="PtS",M554&gt;0),M554+35*MAX(I554,J554)*0.001+60*MAX(I554,J554)*0.001-0.05,IF(AND(N554="PtR",M554&gt;0),M554+60*MAX(I554,J554)*0.001,IF(AND(N554="Pt",M554&gt;0),M554+15*MAX(I554,J554)*0.001,IF(OR(N554="C",N554="2C",N554="Cd",N554="Ep",N554="Et",N554="Sm",N554="PtS",N554="PtR",N554="Pt"),0,K554)))))</f>
        <v>0</v>
      </c>
      <c r="Q554" s="53">
        <f t="shared" si="316"/>
        <v>0</v>
      </c>
      <c r="R554" s="53">
        <f t="shared" si="317"/>
        <v>0</v>
      </c>
      <c r="S554" s="53">
        <f t="shared" si="318"/>
        <v>0</v>
      </c>
      <c r="T554" s="54">
        <f t="shared" si="319"/>
        <v>0</v>
      </c>
      <c r="U554" s="54">
        <f t="shared" si="320"/>
        <v>0</v>
      </c>
      <c r="V554" s="54">
        <f t="shared" si="321"/>
        <v>0</v>
      </c>
      <c r="W554" s="54">
        <f t="shared" si="322"/>
        <v>13.956000000000003</v>
      </c>
      <c r="X554" s="54">
        <f t="shared" si="323"/>
        <v>0</v>
      </c>
      <c r="Y554" s="54">
        <f t="shared" si="324"/>
        <v>0</v>
      </c>
      <c r="Z554" s="54">
        <f t="shared" si="325"/>
        <v>0</v>
      </c>
      <c r="AA554" s="70">
        <f t="shared" si="326"/>
        <v>0</v>
      </c>
      <c r="AB554" s="74"/>
    </row>
    <row r="555" spans="1:28">
      <c r="A555" s="44"/>
      <c r="B555" s="55"/>
      <c r="C555" s="46" t="s">
        <v>71</v>
      </c>
      <c r="D555" s="46"/>
      <c r="E555" s="47">
        <v>1</v>
      </c>
      <c r="F555" s="48"/>
      <c r="G555" s="47">
        <v>3</v>
      </c>
      <c r="H555" s="49">
        <f>PRODUCT(E555,G555)</f>
        <v>3</v>
      </c>
      <c r="I555" s="47"/>
      <c r="J555" s="47">
        <v>12</v>
      </c>
      <c r="K555" s="50">
        <f>+K554</f>
        <v>4.28</v>
      </c>
      <c r="L555" s="50"/>
      <c r="M555" s="50"/>
      <c r="N555" s="48" t="s">
        <v>67</v>
      </c>
      <c r="O555" s="51">
        <f>IF(OR(N555="Sm",N555="PtS",N555="PtR",N555="Pt"),P555,IF(AND(N555="C",K555&gt;0),K555+18*MAX(I555,J555)*0.001-0.06,IF(AND(N555="2C",K555&gt;0),K555+36*MAX(I555,J555)*0.001-0.06,IF(AND(N555="Cd",L555&gt;0,M555&gt;0),2*(L555+M555+10.25*MAX(I555,J555)*0.001-0.12),IF(AND(N555="Ep",M555&gt;0),M555+22*MAX(I555,J555)*0.001-0.06,IF(AND(N555="Et",M555&gt;0),2*(M555+12.25*MAX(I555,J555)*0.001-0.06),P555))))))</f>
        <v>4.652000000000001</v>
      </c>
      <c r="P555" s="93">
        <f>IF(AND(N555="Sm",K555&gt;0),K555+2*(17*MAX(I555,J555)*0.001)-0.06,IF(AND(N555="PtS",M555&gt;0),M555+35*MAX(I555,J555)*0.001+60*MAX(I555,J555)*0.001-0.05,IF(AND(N555="PtR",M555&gt;0),M555+60*MAX(I555,J555)*0.001,IF(AND(N555="Pt",M555&gt;0),M555+15*MAX(I555,J555)*0.001,IF(OR(N555="C",N555="2C",N555="Cd",N555="Ep",N555="Et",N555="Sm",N555="PtS",N555="PtR",N555="Pt"),0,K555)))))</f>
        <v>0</v>
      </c>
      <c r="Q555" s="53">
        <f t="shared" si="316"/>
        <v>0</v>
      </c>
      <c r="R555" s="53">
        <f t="shared" si="317"/>
        <v>0</v>
      </c>
      <c r="S555" s="53">
        <f t="shared" si="318"/>
        <v>0</v>
      </c>
      <c r="T555" s="54">
        <f t="shared" si="319"/>
        <v>0</v>
      </c>
      <c r="U555" s="54">
        <f t="shared" si="320"/>
        <v>0</v>
      </c>
      <c r="V555" s="54">
        <f t="shared" si="321"/>
        <v>0</v>
      </c>
      <c r="W555" s="54">
        <f t="shared" si="322"/>
        <v>13.956000000000003</v>
      </c>
      <c r="X555" s="54">
        <f t="shared" si="323"/>
        <v>0</v>
      </c>
      <c r="Y555" s="54">
        <f t="shared" si="324"/>
        <v>0</v>
      </c>
      <c r="Z555" s="54">
        <f t="shared" si="325"/>
        <v>0</v>
      </c>
      <c r="AA555" s="70">
        <f t="shared" si="326"/>
        <v>0</v>
      </c>
      <c r="AB555" s="74"/>
    </row>
    <row r="556" spans="1:28">
      <c r="A556" s="44"/>
      <c r="B556" s="75"/>
      <c r="C556" s="46" t="s">
        <v>65</v>
      </c>
      <c r="D556" s="46"/>
      <c r="E556" s="47">
        <v>1</v>
      </c>
      <c r="F556" s="48"/>
      <c r="G556" s="47">
        <f>2+2*5+((K554-(2*0.05+2*5*0.11))/0.16)+1</f>
        <v>32.25</v>
      </c>
      <c r="H556" s="49">
        <f>PRODUCT(E556,G556)</f>
        <v>32.25</v>
      </c>
      <c r="I556" s="47"/>
      <c r="J556" s="47">
        <v>6</v>
      </c>
      <c r="K556" s="73"/>
      <c r="L556" s="50">
        <v>0.25</v>
      </c>
      <c r="M556" s="50">
        <v>0.3</v>
      </c>
      <c r="N556" s="48" t="s">
        <v>66</v>
      </c>
      <c r="O556" s="51">
        <f>IF(OR(N556="Sm",N556="PtS",N556="PtR",N556="Pt"),P556,IF(AND(N556="C",K556&gt;0),K556+18*MAX(I556,J556)*0.001-0.06,IF(AND(N556="2C",K556&gt;0),K556+36*MAX(I556,J556)*0.001-0.06,IF(AND(N556="Cd",L556&gt;0,M556&gt;0),2*(L556+M556+10.25*MAX(I556,J556)*0.001-0.12),IF(AND(N556="Ep",M556&gt;0),M556+22*MAX(I556,J556)*0.001-0.06,IF(AND(N556="Et",M556&gt;0),2*(M556+12.25*MAX(I556,J556)*0.001-0.06),P556))))))</f>
        <v>0.9830000000000001</v>
      </c>
      <c r="P556" s="93">
        <f>IF(AND(N556="Sm",K556&gt;0),K556+2*(17*MAX(I556,J556)*0.001)-0.06,IF(AND(N556="PtS",M556&gt;0),M556+35*MAX(I556,J556)*0.001+60*MAX(I556,J556)*0.001-0.05,IF(AND(N556="PtR",M556&gt;0),M556+60*MAX(I556,J556)*0.001,IF(AND(N556="Pt",M556&gt;0),M556+15*MAX(I556,J556)*0.001,IF(OR(N556="C",N556="2C",N556="Cd",N556="Ep",N556="Et",N556="Sm",N556="PtS",N556="PtR",N556="Pt"),0,K556)))))</f>
        <v>0</v>
      </c>
      <c r="Q556" s="53">
        <f t="shared" si="316"/>
        <v>0</v>
      </c>
      <c r="R556" s="53">
        <f t="shared" si="317"/>
        <v>0</v>
      </c>
      <c r="S556" s="53">
        <f t="shared" si="318"/>
        <v>0</v>
      </c>
      <c r="T556" s="54">
        <f t="shared" si="319"/>
        <v>31.701750000000004</v>
      </c>
      <c r="U556" s="54">
        <f t="shared" si="320"/>
        <v>0</v>
      </c>
      <c r="V556" s="54">
        <f t="shared" si="321"/>
        <v>0</v>
      </c>
      <c r="W556" s="54">
        <f t="shared" si="322"/>
        <v>0</v>
      </c>
      <c r="X556" s="54">
        <f t="shared" si="323"/>
        <v>0</v>
      </c>
      <c r="Y556" s="54">
        <f t="shared" si="324"/>
        <v>0</v>
      </c>
      <c r="Z556" s="54">
        <f t="shared" si="325"/>
        <v>0</v>
      </c>
      <c r="AA556" s="70">
        <f t="shared" si="326"/>
        <v>0</v>
      </c>
      <c r="AB556" s="74"/>
    </row>
    <row r="557" spans="1:28">
      <c r="A557" s="56"/>
      <c r="B557" s="46"/>
      <c r="C557" s="46" t="s">
        <v>60</v>
      </c>
      <c r="D557" s="46"/>
      <c r="E557" s="47">
        <v>1</v>
      </c>
      <c r="F557" s="48"/>
      <c r="G557" s="47">
        <f>G556</f>
        <v>32.25</v>
      </c>
      <c r="H557" s="49">
        <f>PRODUCT(E557,G557)</f>
        <v>32.25</v>
      </c>
      <c r="I557" s="47"/>
      <c r="J557" s="47">
        <v>6</v>
      </c>
      <c r="K557" s="50"/>
      <c r="L557" s="50"/>
      <c r="M557" s="50">
        <v>0.25</v>
      </c>
      <c r="N557" s="48" t="s">
        <v>61</v>
      </c>
      <c r="O557" s="51">
        <f>IF(OR(N557="Sm",N557="PtS",N557="PtR",N557="Pt"),P557,IF(AND(N557="C",K557&gt;0),K557+18*MAX(I557,J557)*0.001-0.06,IF(AND(N557="2C",K557&gt;0),K557+36*MAX(I557,J557)*0.001-0.06,IF(AND(N557="Cd",L557&gt;0,M557&gt;0),2*(L557+M557+10.25*MAX(I557,J557)*0.001-0.12),IF(AND(N557="Ep",M557&gt;0),M557+22*MAX(I557,J557)*0.001-0.06,IF(AND(N557="Et",M557&gt;0),2*(M557+12.25*MAX(I557,J557)*0.001-0.06),P557))))))</f>
        <v>0.32200000000000001</v>
      </c>
      <c r="P557" s="93">
        <f>IF(AND(N557="Sm",K557&gt;0),K557+2*(17*MAX(I557,J557)*0.001)-0.06,IF(AND(N557="PtS",M557&gt;0),M557+35*MAX(I557,J557)*0.001+60*MAX(I557,J557)*0.001-0.05,IF(AND(N557="PtR",M557&gt;0),M557+60*MAX(I557,J557)*0.001,IF(AND(N557="Pt",M557&gt;0),M557+15*MAX(I557,J557)*0.001,IF(OR(N557="C",N557="2C",N557="Cd",N557="Ep",N557="Et",N557="Sm",N557="PtS",N557="PtR",N557="Pt"),0,K557)))))</f>
        <v>0</v>
      </c>
      <c r="Q557" s="53">
        <f t="shared" si="316"/>
        <v>0</v>
      </c>
      <c r="R557" s="53">
        <f t="shared" si="317"/>
        <v>0</v>
      </c>
      <c r="S557" s="53">
        <f t="shared" si="318"/>
        <v>0</v>
      </c>
      <c r="T557" s="54">
        <f t="shared" si="319"/>
        <v>10.384500000000001</v>
      </c>
      <c r="U557" s="54">
        <f t="shared" si="320"/>
        <v>0</v>
      </c>
      <c r="V557" s="54">
        <f t="shared" si="321"/>
        <v>0</v>
      </c>
      <c r="W557" s="54">
        <f t="shared" si="322"/>
        <v>0</v>
      </c>
      <c r="X557" s="54">
        <f t="shared" si="323"/>
        <v>0</v>
      </c>
      <c r="Y557" s="54">
        <f t="shared" si="324"/>
        <v>0</v>
      </c>
      <c r="Z557" s="54">
        <f t="shared" si="325"/>
        <v>0</v>
      </c>
      <c r="AA557" s="70">
        <f t="shared" si="326"/>
        <v>0</v>
      </c>
      <c r="AB557" s="74"/>
    </row>
    <row r="558" spans="1:28" ht="15.75">
      <c r="A558" s="140" t="s">
        <v>134</v>
      </c>
      <c r="B558" s="141"/>
      <c r="C558" s="141"/>
      <c r="D558" s="142"/>
      <c r="E558" s="47"/>
      <c r="F558" s="48"/>
      <c r="G558" s="47"/>
      <c r="H558" s="49"/>
      <c r="I558" s="47"/>
      <c r="J558" s="47"/>
      <c r="K558" s="50"/>
      <c r="L558" s="50"/>
      <c r="M558" s="50"/>
      <c r="N558" s="48"/>
      <c r="O558" s="51">
        <f>IF(OR(N558="Sm",N558="PtS",N558="PtR",N558="Pt"),P558,IF(AND(N558="C",K558&gt;0),K558+15*MAX(I558,J558)*0.001-0.06,IF(AND(N558="2C",K558&gt;0),K558+30*MAX(I558,J558)*0.001-0.06,IF(AND(N558="Cd",L558&gt;0,M558&gt;0),2*(L558+M558+10*MAX(I558,J558)*0.001-0.12),IF(AND(N558="Ep",M558&gt;0),M558+20*MAX(I558,J558)*0.001-0.06,IF(AND(N558="Et",M558&gt;0),2*(M558+10*MAX(I558,J558)*0.001-0.06),P558))))))</f>
        <v>0</v>
      </c>
      <c r="P558" s="93">
        <f>IF(AND(N558="Sm",K558&gt;0),K558+2*(15*MAX(I558,J558)*0.001)-0.06,IF(AND(N558="PtS",M558&gt;0),M558+30*MAX(I558,J558)*0.001+60*MAX(I558,J558)*0.001-0.05,IF(AND(N558="PtR",M558&gt;0),M558+60*MAX(I558,J558)*0.001,IF(AND(N558="Pt",M558&gt;0),M558+15*MAX(I558,J558)*0.001,IF(OR(N558="C",N558="2C",N558="Cd",N558="Ep",N558="Et",N558="Sm",N558="PtS",N558="PtR",N558="Pt"),0,K558)))))</f>
        <v>0</v>
      </c>
      <c r="Q558" s="53">
        <f t="shared" si="316"/>
        <v>0</v>
      </c>
      <c r="R558" s="53">
        <f t="shared" si="317"/>
        <v>0</v>
      </c>
      <c r="S558" s="53">
        <f t="shared" si="318"/>
        <v>0</v>
      </c>
      <c r="T558" s="54">
        <f t="shared" si="319"/>
        <v>0</v>
      </c>
      <c r="U558" s="54">
        <f t="shared" si="320"/>
        <v>0</v>
      </c>
      <c r="V558" s="54">
        <f t="shared" si="321"/>
        <v>0</v>
      </c>
      <c r="W558" s="54">
        <f t="shared" si="322"/>
        <v>0</v>
      </c>
      <c r="X558" s="54">
        <f t="shared" si="323"/>
        <v>0</v>
      </c>
      <c r="Y558" s="54">
        <f t="shared" si="324"/>
        <v>0</v>
      </c>
      <c r="Z558" s="54">
        <f t="shared" si="325"/>
        <v>0</v>
      </c>
      <c r="AA558" s="70">
        <f t="shared" si="326"/>
        <v>0</v>
      </c>
    </row>
    <row r="559" spans="1:28">
      <c r="A559" s="44"/>
      <c r="B559" s="72"/>
      <c r="C559" s="46" t="s">
        <v>70</v>
      </c>
      <c r="D559" s="46"/>
      <c r="E559" s="47">
        <v>1</v>
      </c>
      <c r="F559" s="48"/>
      <c r="G559" s="47">
        <v>3</v>
      </c>
      <c r="H559" s="49">
        <f>PRODUCT(E559,G559)</f>
        <v>3</v>
      </c>
      <c r="I559" s="47"/>
      <c r="J559" s="47">
        <v>12</v>
      </c>
      <c r="K559" s="50">
        <f>1.39+1.39</f>
        <v>2.78</v>
      </c>
      <c r="L559" s="50"/>
      <c r="M559" s="50"/>
      <c r="N559" s="48" t="s">
        <v>67</v>
      </c>
      <c r="O559" s="51">
        <f>IF(OR(N559="Sm",N559="PtS",N559="PtR",N559="Pt"),P559,IF(AND(N559="C",K559&gt;0),K559+18*MAX(I559,J559)*0.001-0.06,IF(AND(N559="2C",K559&gt;0),K559+36*MAX(I559,J559)*0.001-0.06,IF(AND(N559="Cd",L559&gt;0,M559&gt;0),2*(L559+M559+10.25*MAX(I559,J559)*0.001-0.12),IF(AND(N559="Ep",M559&gt;0),M559+22*MAX(I559,J559)*0.001-0.06,IF(AND(N559="Et",M559&gt;0),2*(M559+12.25*MAX(I559,J559)*0.001-0.06),P559))))))</f>
        <v>3.1519999999999997</v>
      </c>
      <c r="P559" s="93">
        <f>IF(AND(N559="Sm",K559&gt;0),K559+2*(17*MAX(I559,J559)*0.001)-0.06,IF(AND(N559="PtS",M559&gt;0),M559+35*MAX(I559,J559)*0.001+60*MAX(I559,J559)*0.001-0.05,IF(AND(N559="PtR",M559&gt;0),M559+60*MAX(I559,J559)*0.001,IF(AND(N559="Pt",M559&gt;0),M559+15*MAX(I559,J559)*0.001,IF(OR(N559="C",N559="2C",N559="Cd",N559="Ep",N559="Et",N559="Sm",N559="PtS",N559="PtR",N559="Pt"),0,K559)))))</f>
        <v>0</v>
      </c>
      <c r="Q559" s="53">
        <f t="shared" si="316"/>
        <v>0</v>
      </c>
      <c r="R559" s="53">
        <f t="shared" si="317"/>
        <v>0</v>
      </c>
      <c r="S559" s="53">
        <f t="shared" si="318"/>
        <v>0</v>
      </c>
      <c r="T559" s="54">
        <f t="shared" si="319"/>
        <v>0</v>
      </c>
      <c r="U559" s="54">
        <f t="shared" si="320"/>
        <v>0</v>
      </c>
      <c r="V559" s="54">
        <f t="shared" si="321"/>
        <v>0</v>
      </c>
      <c r="W559" s="54">
        <f t="shared" si="322"/>
        <v>9.4559999999999995</v>
      </c>
      <c r="X559" s="54">
        <f t="shared" si="323"/>
        <v>0</v>
      </c>
      <c r="Y559" s="54">
        <f t="shared" si="324"/>
        <v>0</v>
      </c>
      <c r="Z559" s="54">
        <f t="shared" si="325"/>
        <v>0</v>
      </c>
      <c r="AA559" s="70">
        <f t="shared" si="326"/>
        <v>0</v>
      </c>
      <c r="AB559" s="74"/>
    </row>
    <row r="560" spans="1:28">
      <c r="A560" s="44"/>
      <c r="B560" s="55"/>
      <c r="C560" s="46" t="s">
        <v>71</v>
      </c>
      <c r="D560" s="46"/>
      <c r="E560" s="47">
        <v>1</v>
      </c>
      <c r="F560" s="48"/>
      <c r="G560" s="47">
        <v>3</v>
      </c>
      <c r="H560" s="49">
        <f>PRODUCT(E560,G560)</f>
        <v>3</v>
      </c>
      <c r="I560" s="47"/>
      <c r="J560" s="47">
        <v>12</v>
      </c>
      <c r="K560" s="50">
        <f>+K559</f>
        <v>2.78</v>
      </c>
      <c r="L560" s="50"/>
      <c r="M560" s="50"/>
      <c r="N560" s="48" t="s">
        <v>67</v>
      </c>
      <c r="O560" s="51">
        <f>IF(OR(N560="Sm",N560="PtS",N560="PtR",N560="Pt"),P560,IF(AND(N560="C",K560&gt;0),K560+18*MAX(I560,J560)*0.001-0.06,IF(AND(N560="2C",K560&gt;0),K560+36*MAX(I560,J560)*0.001-0.06,IF(AND(N560="Cd",L560&gt;0,M560&gt;0),2*(L560+M560+10.25*MAX(I560,J560)*0.001-0.12),IF(AND(N560="Ep",M560&gt;0),M560+22*MAX(I560,J560)*0.001-0.06,IF(AND(N560="Et",M560&gt;0),2*(M560+12.25*MAX(I560,J560)*0.001-0.06),P560))))))</f>
        <v>3.1519999999999997</v>
      </c>
      <c r="P560" s="93">
        <f>IF(AND(N560="Sm",K560&gt;0),K560+2*(17*MAX(I560,J560)*0.001)-0.06,IF(AND(N560="PtS",M560&gt;0),M560+35*MAX(I560,J560)*0.001+60*MAX(I560,J560)*0.001-0.05,IF(AND(N560="PtR",M560&gt;0),M560+60*MAX(I560,J560)*0.001,IF(AND(N560="Pt",M560&gt;0),M560+15*MAX(I560,J560)*0.001,IF(OR(N560="C",N560="2C",N560="Cd",N560="Ep",N560="Et",N560="Sm",N560="PtS",N560="PtR",N560="Pt"),0,K560)))))</f>
        <v>0</v>
      </c>
      <c r="Q560" s="53">
        <f t="shared" si="316"/>
        <v>0</v>
      </c>
      <c r="R560" s="53">
        <f t="shared" si="317"/>
        <v>0</v>
      </c>
      <c r="S560" s="53">
        <f t="shared" si="318"/>
        <v>0</v>
      </c>
      <c r="T560" s="54">
        <f t="shared" si="319"/>
        <v>0</v>
      </c>
      <c r="U560" s="54">
        <f t="shared" si="320"/>
        <v>0</v>
      </c>
      <c r="V560" s="54">
        <f t="shared" si="321"/>
        <v>0</v>
      </c>
      <c r="W560" s="54">
        <f t="shared" si="322"/>
        <v>9.4559999999999995</v>
      </c>
      <c r="X560" s="54">
        <f t="shared" si="323"/>
        <v>0</v>
      </c>
      <c r="Y560" s="54">
        <f t="shared" si="324"/>
        <v>0</v>
      </c>
      <c r="Z560" s="54">
        <f t="shared" si="325"/>
        <v>0</v>
      </c>
      <c r="AA560" s="70">
        <f t="shared" si="326"/>
        <v>0</v>
      </c>
      <c r="AB560" s="74"/>
    </row>
    <row r="561" spans="1:28">
      <c r="A561" s="44"/>
      <c r="B561" s="75"/>
      <c r="C561" s="46" t="s">
        <v>65</v>
      </c>
      <c r="D561" s="46"/>
      <c r="E561" s="47">
        <v>1</v>
      </c>
      <c r="F561" s="48"/>
      <c r="G561" s="47">
        <f>2+2*5+((K559-(2*0.05+2*5*0.11))/0.16)+1</f>
        <v>22.875</v>
      </c>
      <c r="H561" s="49">
        <f>PRODUCT(E561,G561)</f>
        <v>22.875</v>
      </c>
      <c r="I561" s="47"/>
      <c r="J561" s="47">
        <v>6</v>
      </c>
      <c r="K561" s="73"/>
      <c r="L561" s="50">
        <v>0.2</v>
      </c>
      <c r="M561" s="50">
        <v>0.3</v>
      </c>
      <c r="N561" s="48" t="s">
        <v>66</v>
      </c>
      <c r="O561" s="51">
        <f>IF(OR(N561="Sm",N561="PtS",N561="PtR",N561="Pt"),P561,IF(AND(N561="C",K561&gt;0),K561+18*MAX(I561,J561)*0.001-0.06,IF(AND(N561="2C",K561&gt;0),K561+36*MAX(I561,J561)*0.001-0.06,IF(AND(N561="Cd",L561&gt;0,M561&gt;0),2*(L561+M561+10.25*MAX(I561,J561)*0.001-0.12),IF(AND(N561="Ep",M561&gt;0),M561+22*MAX(I561,J561)*0.001-0.06,IF(AND(N561="Et",M561&gt;0),2*(M561+12.25*MAX(I561,J561)*0.001-0.06),P561))))))</f>
        <v>0.88300000000000001</v>
      </c>
      <c r="P561" s="93">
        <f>IF(AND(N561="Sm",K561&gt;0),K561+2*(17*MAX(I561,J561)*0.001)-0.06,IF(AND(N561="PtS",M561&gt;0),M561+35*MAX(I561,J561)*0.001+60*MAX(I561,J561)*0.001-0.05,IF(AND(N561="PtR",M561&gt;0),M561+60*MAX(I561,J561)*0.001,IF(AND(N561="Pt",M561&gt;0),M561+15*MAX(I561,J561)*0.001,IF(OR(N561="C",N561="2C",N561="Cd",N561="Ep",N561="Et",N561="Sm",N561="PtS",N561="PtR",N561="Pt"),0,K561)))))</f>
        <v>0</v>
      </c>
      <c r="Q561" s="53">
        <f t="shared" si="316"/>
        <v>0</v>
      </c>
      <c r="R561" s="53">
        <f t="shared" si="317"/>
        <v>0</v>
      </c>
      <c r="S561" s="53">
        <f t="shared" si="318"/>
        <v>0</v>
      </c>
      <c r="T561" s="54">
        <f t="shared" si="319"/>
        <v>20.198625</v>
      </c>
      <c r="U561" s="54">
        <f t="shared" si="320"/>
        <v>0</v>
      </c>
      <c r="V561" s="54">
        <f t="shared" si="321"/>
        <v>0</v>
      </c>
      <c r="W561" s="54">
        <f t="shared" si="322"/>
        <v>0</v>
      </c>
      <c r="X561" s="54">
        <f t="shared" si="323"/>
        <v>0</v>
      </c>
      <c r="Y561" s="54">
        <f t="shared" si="324"/>
        <v>0</v>
      </c>
      <c r="Z561" s="54">
        <f t="shared" si="325"/>
        <v>0</v>
      </c>
      <c r="AA561" s="70">
        <f t="shared" si="326"/>
        <v>0</v>
      </c>
      <c r="AB561" s="74"/>
    </row>
    <row r="562" spans="1:28">
      <c r="A562" s="56"/>
      <c r="B562" s="46"/>
      <c r="C562" s="46" t="s">
        <v>60</v>
      </c>
      <c r="D562" s="46"/>
      <c r="E562" s="47">
        <v>1</v>
      </c>
      <c r="F562" s="48"/>
      <c r="G562" s="47">
        <f>G561</f>
        <v>22.875</v>
      </c>
      <c r="H562" s="49">
        <f>PRODUCT(E562,G562)</f>
        <v>22.875</v>
      </c>
      <c r="I562" s="47"/>
      <c r="J562" s="47">
        <v>6</v>
      </c>
      <c r="K562" s="50"/>
      <c r="L562" s="50"/>
      <c r="M562" s="50">
        <v>0.2</v>
      </c>
      <c r="N562" s="48" t="s">
        <v>61</v>
      </c>
      <c r="O562" s="51">
        <f>IF(OR(N562="Sm",N562="PtS",N562="PtR",N562="Pt"),P562,IF(AND(N562="C",K562&gt;0),K562+18*MAX(I562,J562)*0.001-0.06,IF(AND(N562="2C",K562&gt;0),K562+36*MAX(I562,J562)*0.001-0.06,IF(AND(N562="Cd",L562&gt;0,M562&gt;0),2*(L562+M562+10.25*MAX(I562,J562)*0.001-0.12),IF(AND(N562="Ep",M562&gt;0),M562+22*MAX(I562,J562)*0.001-0.06,IF(AND(N562="Et",M562&gt;0),2*(M562+12.25*MAX(I562,J562)*0.001-0.06),P562))))))</f>
        <v>0.27200000000000002</v>
      </c>
      <c r="P562" s="93">
        <f>IF(AND(N562="Sm",K562&gt;0),K562+2*(17*MAX(I562,J562)*0.001)-0.06,IF(AND(N562="PtS",M562&gt;0),M562+35*MAX(I562,J562)*0.001+60*MAX(I562,J562)*0.001-0.05,IF(AND(N562="PtR",M562&gt;0),M562+60*MAX(I562,J562)*0.001,IF(AND(N562="Pt",M562&gt;0),M562+15*MAX(I562,J562)*0.001,IF(OR(N562="C",N562="2C",N562="Cd",N562="Ep",N562="Et",N562="Sm",N562="PtS",N562="PtR",N562="Pt"),0,K562)))))</f>
        <v>0</v>
      </c>
      <c r="Q562" s="53">
        <f t="shared" si="316"/>
        <v>0</v>
      </c>
      <c r="R562" s="53">
        <f t="shared" si="317"/>
        <v>0</v>
      </c>
      <c r="S562" s="53">
        <f t="shared" si="318"/>
        <v>0</v>
      </c>
      <c r="T562" s="54">
        <f t="shared" si="319"/>
        <v>6.2220000000000004</v>
      </c>
      <c r="U562" s="54">
        <f t="shared" si="320"/>
        <v>0</v>
      </c>
      <c r="V562" s="54">
        <f t="shared" si="321"/>
        <v>0</v>
      </c>
      <c r="W562" s="54">
        <f t="shared" si="322"/>
        <v>0</v>
      </c>
      <c r="X562" s="54">
        <f t="shared" si="323"/>
        <v>0</v>
      </c>
      <c r="Y562" s="54">
        <f t="shared" si="324"/>
        <v>0</v>
      </c>
      <c r="Z562" s="54">
        <f t="shared" si="325"/>
        <v>0</v>
      </c>
      <c r="AA562" s="70">
        <f t="shared" si="326"/>
        <v>0</v>
      </c>
      <c r="AB562" s="74"/>
    </row>
    <row r="563" spans="1:28" ht="15.75">
      <c r="A563" s="140" t="s">
        <v>135</v>
      </c>
      <c r="B563" s="141"/>
      <c r="C563" s="141"/>
      <c r="D563" s="142"/>
      <c r="E563" s="47"/>
      <c r="F563" s="48"/>
      <c r="G563" s="47"/>
      <c r="H563" s="49"/>
      <c r="I563" s="47"/>
      <c r="J563" s="47"/>
      <c r="K563" s="50"/>
      <c r="L563" s="50"/>
      <c r="M563" s="50"/>
      <c r="N563" s="48"/>
      <c r="O563" s="51">
        <f>IF(OR(N563="Sm",N563="PtS",N563="PtR",N563="Pt"),P563,IF(AND(N563="C",K563&gt;0),K563+15*MAX(I563,J563)*0.001-0.06,IF(AND(N563="2C",K563&gt;0),K563+30*MAX(I563,J563)*0.001-0.06,IF(AND(N563="Cd",L563&gt;0,M563&gt;0),2*(L563+M563+10*MAX(I563,J563)*0.001-0.12),IF(AND(N563="Ep",M563&gt;0),M563+20*MAX(I563,J563)*0.001-0.06,IF(AND(N563="Et",M563&gt;0),2*(M563+10*MAX(I563,J563)*0.001-0.06),P563))))))</f>
        <v>0</v>
      </c>
      <c r="P563" s="93">
        <f>IF(AND(N563="Sm",K563&gt;0),K563+2*(15*MAX(I563,J563)*0.001)-0.06,IF(AND(N563="PtS",M563&gt;0),M563+30*MAX(I563,J563)*0.001+60*MAX(I563,J563)*0.001-0.05,IF(AND(N563="PtR",M563&gt;0),M563+60*MAX(I563,J563)*0.001,IF(AND(N563="Pt",M563&gt;0),M563+15*MAX(I563,J563)*0.001,IF(OR(N563="C",N563="2C",N563="Cd",N563="Ep",N563="Et",N563="Sm",N563="PtS",N563="PtR",N563="Pt"),0,K563)))))</f>
        <v>0</v>
      </c>
      <c r="Q563" s="53">
        <f t="shared" si="316"/>
        <v>0</v>
      </c>
      <c r="R563" s="53">
        <f t="shared" si="317"/>
        <v>0</v>
      </c>
      <c r="S563" s="53">
        <f t="shared" si="318"/>
        <v>0</v>
      </c>
      <c r="T563" s="54">
        <f t="shared" si="319"/>
        <v>0</v>
      </c>
      <c r="U563" s="54">
        <f t="shared" si="320"/>
        <v>0</v>
      </c>
      <c r="V563" s="54">
        <f t="shared" si="321"/>
        <v>0</v>
      </c>
      <c r="W563" s="54">
        <f t="shared" si="322"/>
        <v>0</v>
      </c>
      <c r="X563" s="54">
        <f t="shared" si="323"/>
        <v>0</v>
      </c>
      <c r="Y563" s="54">
        <f t="shared" si="324"/>
        <v>0</v>
      </c>
      <c r="Z563" s="54">
        <f t="shared" si="325"/>
        <v>0</v>
      </c>
      <c r="AA563" s="70">
        <f t="shared" si="326"/>
        <v>0</v>
      </c>
    </row>
    <row r="564" spans="1:28">
      <c r="A564" s="44"/>
      <c r="B564" s="72"/>
      <c r="C564" s="46" t="s">
        <v>70</v>
      </c>
      <c r="D564" s="46"/>
      <c r="E564" s="47">
        <v>1</v>
      </c>
      <c r="F564" s="48"/>
      <c r="G564" s="47">
        <v>3</v>
      </c>
      <c r="H564" s="49">
        <f>PRODUCT(E564,G564)</f>
        <v>3</v>
      </c>
      <c r="I564" s="47"/>
      <c r="J564" s="47">
        <v>12</v>
      </c>
      <c r="K564" s="50">
        <f>1.39+1.39</f>
        <v>2.78</v>
      </c>
      <c r="L564" s="50"/>
      <c r="M564" s="50"/>
      <c r="N564" s="48" t="s">
        <v>67</v>
      </c>
      <c r="O564" s="51">
        <f>IF(OR(N564="Sm",N564="PtS",N564="PtR",N564="Pt"),P564,IF(AND(N564="C",K564&gt;0),K564+18*MAX(I564,J564)*0.001-0.06,IF(AND(N564="2C",K564&gt;0),K564+36*MAX(I564,J564)*0.001-0.06,IF(AND(N564="Cd",L564&gt;0,M564&gt;0),2*(L564+M564+10.25*MAX(I564,J564)*0.001-0.12),IF(AND(N564="Ep",M564&gt;0),M564+22*MAX(I564,J564)*0.001-0.06,IF(AND(N564="Et",M564&gt;0),2*(M564+12.25*MAX(I564,J564)*0.001-0.06),P564))))))</f>
        <v>3.1519999999999997</v>
      </c>
      <c r="P564" s="93">
        <f>IF(AND(N564="Sm",K564&gt;0),K564+2*(17*MAX(I564,J564)*0.001)-0.06,IF(AND(N564="PtS",M564&gt;0),M564+35*MAX(I564,J564)*0.001+60*MAX(I564,J564)*0.001-0.05,IF(AND(N564="PtR",M564&gt;0),M564+60*MAX(I564,J564)*0.001,IF(AND(N564="Pt",M564&gt;0),M564+15*MAX(I564,J564)*0.001,IF(OR(N564="C",N564="2C",N564="Cd",N564="Ep",N564="Et",N564="Sm",N564="PtS",N564="PtR",N564="Pt"),0,K564)))))</f>
        <v>0</v>
      </c>
      <c r="Q564" s="53">
        <f t="shared" si="316"/>
        <v>0</v>
      </c>
      <c r="R564" s="53">
        <f t="shared" si="317"/>
        <v>0</v>
      </c>
      <c r="S564" s="53">
        <f t="shared" si="318"/>
        <v>0</v>
      </c>
      <c r="T564" s="54">
        <f t="shared" si="319"/>
        <v>0</v>
      </c>
      <c r="U564" s="54">
        <f t="shared" si="320"/>
        <v>0</v>
      </c>
      <c r="V564" s="54">
        <f t="shared" si="321"/>
        <v>0</v>
      </c>
      <c r="W564" s="54">
        <f t="shared" si="322"/>
        <v>9.4559999999999995</v>
      </c>
      <c r="X564" s="54">
        <f t="shared" si="323"/>
        <v>0</v>
      </c>
      <c r="Y564" s="54">
        <f t="shared" si="324"/>
        <v>0</v>
      </c>
      <c r="Z564" s="54">
        <f t="shared" si="325"/>
        <v>0</v>
      </c>
      <c r="AA564" s="70">
        <f t="shared" si="326"/>
        <v>0</v>
      </c>
      <c r="AB564" s="74"/>
    </row>
    <row r="565" spans="1:28">
      <c r="A565" s="44"/>
      <c r="B565" s="55"/>
      <c r="C565" s="46" t="s">
        <v>71</v>
      </c>
      <c r="D565" s="46"/>
      <c r="E565" s="47">
        <v>1</v>
      </c>
      <c r="F565" s="48"/>
      <c r="G565" s="47">
        <v>3</v>
      </c>
      <c r="H565" s="49">
        <f>PRODUCT(E565,G565)</f>
        <v>3</v>
      </c>
      <c r="I565" s="47"/>
      <c r="J565" s="47">
        <v>12</v>
      </c>
      <c r="K565" s="50">
        <f>+K564</f>
        <v>2.78</v>
      </c>
      <c r="L565" s="50"/>
      <c r="M565" s="50"/>
      <c r="N565" s="48" t="s">
        <v>67</v>
      </c>
      <c r="O565" s="51">
        <f>IF(OR(N565="Sm",N565="PtS",N565="PtR",N565="Pt"),P565,IF(AND(N565="C",K565&gt;0),K565+18*MAX(I565,J565)*0.001-0.06,IF(AND(N565="2C",K565&gt;0),K565+36*MAX(I565,J565)*0.001-0.06,IF(AND(N565="Cd",L565&gt;0,M565&gt;0),2*(L565+M565+10.25*MAX(I565,J565)*0.001-0.12),IF(AND(N565="Ep",M565&gt;0),M565+22*MAX(I565,J565)*0.001-0.06,IF(AND(N565="Et",M565&gt;0),2*(M565+12.25*MAX(I565,J565)*0.001-0.06),P565))))))</f>
        <v>3.1519999999999997</v>
      </c>
      <c r="P565" s="93">
        <f>IF(AND(N565="Sm",K565&gt;0),K565+2*(17*MAX(I565,J565)*0.001)-0.06,IF(AND(N565="PtS",M565&gt;0),M565+35*MAX(I565,J565)*0.001+60*MAX(I565,J565)*0.001-0.05,IF(AND(N565="PtR",M565&gt;0),M565+60*MAX(I565,J565)*0.001,IF(AND(N565="Pt",M565&gt;0),M565+15*MAX(I565,J565)*0.001,IF(OR(N565="C",N565="2C",N565="Cd",N565="Ep",N565="Et",N565="Sm",N565="PtS",N565="PtR",N565="Pt"),0,K565)))))</f>
        <v>0</v>
      </c>
      <c r="Q565" s="53">
        <f t="shared" si="316"/>
        <v>0</v>
      </c>
      <c r="R565" s="53">
        <f t="shared" si="317"/>
        <v>0</v>
      </c>
      <c r="S565" s="53">
        <f t="shared" si="318"/>
        <v>0</v>
      </c>
      <c r="T565" s="54">
        <f t="shared" si="319"/>
        <v>0</v>
      </c>
      <c r="U565" s="54">
        <f t="shared" si="320"/>
        <v>0</v>
      </c>
      <c r="V565" s="54">
        <f t="shared" si="321"/>
        <v>0</v>
      </c>
      <c r="W565" s="54">
        <f t="shared" si="322"/>
        <v>9.4559999999999995</v>
      </c>
      <c r="X565" s="54">
        <f t="shared" si="323"/>
        <v>0</v>
      </c>
      <c r="Y565" s="54">
        <f t="shared" si="324"/>
        <v>0</v>
      </c>
      <c r="Z565" s="54">
        <f t="shared" si="325"/>
        <v>0</v>
      </c>
      <c r="AA565" s="70">
        <f t="shared" si="326"/>
        <v>0</v>
      </c>
      <c r="AB565" s="74"/>
    </row>
    <row r="566" spans="1:28">
      <c r="A566" s="44"/>
      <c r="B566" s="75"/>
      <c r="C566" s="46" t="s">
        <v>65</v>
      </c>
      <c r="D566" s="46"/>
      <c r="E566" s="47">
        <v>1</v>
      </c>
      <c r="F566" s="48"/>
      <c r="G566" s="47">
        <f>2+2*5+((K564-(2*0.05+2*5*0.11))/0.16)+1</f>
        <v>22.875</v>
      </c>
      <c r="H566" s="49">
        <f>PRODUCT(E566,G566)</f>
        <v>22.875</v>
      </c>
      <c r="I566" s="47"/>
      <c r="J566" s="47">
        <v>6</v>
      </c>
      <c r="K566" s="73"/>
      <c r="L566" s="50">
        <v>0.2</v>
      </c>
      <c r="M566" s="50">
        <v>0.3</v>
      </c>
      <c r="N566" s="48" t="s">
        <v>66</v>
      </c>
      <c r="O566" s="51">
        <f>IF(OR(N566="Sm",N566="PtS",N566="PtR",N566="Pt"),P566,IF(AND(N566="C",K566&gt;0),K566+18*MAX(I566,J566)*0.001-0.06,IF(AND(N566="2C",K566&gt;0),K566+36*MAX(I566,J566)*0.001-0.06,IF(AND(N566="Cd",L566&gt;0,M566&gt;0),2*(L566+M566+10.25*MAX(I566,J566)*0.001-0.12),IF(AND(N566="Ep",M566&gt;0),M566+22*MAX(I566,J566)*0.001-0.06,IF(AND(N566="Et",M566&gt;0),2*(M566+12.25*MAX(I566,J566)*0.001-0.06),P566))))))</f>
        <v>0.88300000000000001</v>
      </c>
      <c r="P566" s="93">
        <f>IF(AND(N566="Sm",K566&gt;0),K566+2*(17*MAX(I566,J566)*0.001)-0.06,IF(AND(N566="PtS",M566&gt;0),M566+35*MAX(I566,J566)*0.001+60*MAX(I566,J566)*0.001-0.05,IF(AND(N566="PtR",M566&gt;0),M566+60*MAX(I566,J566)*0.001,IF(AND(N566="Pt",M566&gt;0),M566+15*MAX(I566,J566)*0.001,IF(OR(N566="C",N566="2C",N566="Cd",N566="Ep",N566="Et",N566="Sm",N566="PtS",N566="PtR",N566="Pt"),0,K566)))))</f>
        <v>0</v>
      </c>
      <c r="Q566" s="53">
        <f t="shared" si="316"/>
        <v>0</v>
      </c>
      <c r="R566" s="53">
        <f t="shared" si="317"/>
        <v>0</v>
      </c>
      <c r="S566" s="53">
        <f t="shared" si="318"/>
        <v>0</v>
      </c>
      <c r="T566" s="54">
        <f t="shared" si="319"/>
        <v>20.198625</v>
      </c>
      <c r="U566" s="54">
        <f t="shared" si="320"/>
        <v>0</v>
      </c>
      <c r="V566" s="54">
        <f t="shared" si="321"/>
        <v>0</v>
      </c>
      <c r="W566" s="54">
        <f t="shared" si="322"/>
        <v>0</v>
      </c>
      <c r="X566" s="54">
        <f t="shared" si="323"/>
        <v>0</v>
      </c>
      <c r="Y566" s="54">
        <f t="shared" si="324"/>
        <v>0</v>
      </c>
      <c r="Z566" s="54">
        <f t="shared" si="325"/>
        <v>0</v>
      </c>
      <c r="AA566" s="70">
        <f t="shared" si="326"/>
        <v>0</v>
      </c>
      <c r="AB566" s="74"/>
    </row>
    <row r="567" spans="1:28">
      <c r="A567" s="56"/>
      <c r="B567" s="46"/>
      <c r="C567" s="46" t="s">
        <v>60</v>
      </c>
      <c r="D567" s="46"/>
      <c r="E567" s="47">
        <v>1</v>
      </c>
      <c r="F567" s="48"/>
      <c r="G567" s="47">
        <f>G566</f>
        <v>22.875</v>
      </c>
      <c r="H567" s="49">
        <f>PRODUCT(E567,G567)</f>
        <v>22.875</v>
      </c>
      <c r="I567" s="47"/>
      <c r="J567" s="47">
        <v>6</v>
      </c>
      <c r="K567" s="50"/>
      <c r="L567" s="50"/>
      <c r="M567" s="50">
        <v>0.2</v>
      </c>
      <c r="N567" s="48" t="s">
        <v>61</v>
      </c>
      <c r="O567" s="51">
        <f>IF(OR(N567="Sm",N567="PtS",N567="PtR",N567="Pt"),P567,IF(AND(N567="C",K567&gt;0),K567+18*MAX(I567,J567)*0.001-0.06,IF(AND(N567="2C",K567&gt;0),K567+36*MAX(I567,J567)*0.001-0.06,IF(AND(N567="Cd",L567&gt;0,M567&gt;0),2*(L567+M567+10.25*MAX(I567,J567)*0.001-0.12),IF(AND(N567="Ep",M567&gt;0),M567+22*MAX(I567,J567)*0.001-0.06,IF(AND(N567="Et",M567&gt;0),2*(M567+12.25*MAX(I567,J567)*0.001-0.06),P567))))))</f>
        <v>0.27200000000000002</v>
      </c>
      <c r="P567" s="93">
        <f>IF(AND(N567="Sm",K567&gt;0),K567+2*(17*MAX(I567,J567)*0.001)-0.06,IF(AND(N567="PtS",M567&gt;0),M567+35*MAX(I567,J567)*0.001+60*MAX(I567,J567)*0.001-0.05,IF(AND(N567="PtR",M567&gt;0),M567+60*MAX(I567,J567)*0.001,IF(AND(N567="Pt",M567&gt;0),M567+15*MAX(I567,J567)*0.001,IF(OR(N567="C",N567="2C",N567="Cd",N567="Ep",N567="Et",N567="Sm",N567="PtS",N567="PtR",N567="Pt"),0,K567)))))</f>
        <v>0</v>
      </c>
      <c r="Q567" s="53">
        <f t="shared" si="316"/>
        <v>0</v>
      </c>
      <c r="R567" s="53">
        <f t="shared" si="317"/>
        <v>0</v>
      </c>
      <c r="S567" s="53">
        <f t="shared" si="318"/>
        <v>0</v>
      </c>
      <c r="T567" s="54">
        <f t="shared" si="319"/>
        <v>6.2220000000000004</v>
      </c>
      <c r="U567" s="54">
        <f t="shared" si="320"/>
        <v>0</v>
      </c>
      <c r="V567" s="54">
        <f t="shared" si="321"/>
        <v>0</v>
      </c>
      <c r="W567" s="54">
        <f t="shared" si="322"/>
        <v>0</v>
      </c>
      <c r="X567" s="54">
        <f t="shared" si="323"/>
        <v>0</v>
      </c>
      <c r="Y567" s="54">
        <f t="shared" si="324"/>
        <v>0</v>
      </c>
      <c r="Z567" s="54">
        <f t="shared" si="325"/>
        <v>0</v>
      </c>
      <c r="AA567" s="70">
        <f t="shared" si="326"/>
        <v>0</v>
      </c>
      <c r="AB567" s="74"/>
    </row>
    <row r="568" spans="1:28" ht="15.75">
      <c r="A568" s="140" t="s">
        <v>136</v>
      </c>
      <c r="B568" s="141"/>
      <c r="C568" s="141"/>
      <c r="D568" s="142"/>
      <c r="E568" s="47"/>
      <c r="F568" s="48"/>
      <c r="G568" s="47"/>
      <c r="H568" s="49"/>
      <c r="I568" s="47"/>
      <c r="J568" s="47"/>
      <c r="K568" s="50"/>
      <c r="L568" s="50"/>
      <c r="M568" s="50"/>
      <c r="N568" s="48"/>
      <c r="O568" s="51">
        <f>IF(OR(N568="Sm",N568="PtS",N568="PtR",N568="Pt"),P568,IF(AND(N568="C",K568&gt;0),K568+15*MAX(I568,J568)*0.001-0.06,IF(AND(N568="2C",K568&gt;0),K568+30*MAX(I568,J568)*0.001-0.06,IF(AND(N568="Cd",L568&gt;0,M568&gt;0),2*(L568+M568+10*MAX(I568,J568)*0.001-0.12),IF(AND(N568="Ep",M568&gt;0),M568+20*MAX(I568,J568)*0.001-0.06,IF(AND(N568="Et",M568&gt;0),2*(M568+10*MAX(I568,J568)*0.001-0.06),P568))))))</f>
        <v>0</v>
      </c>
      <c r="P568" s="93">
        <f>IF(AND(N568="Sm",K568&gt;0),K568+2*(15*MAX(I568,J568)*0.001)-0.06,IF(AND(N568="PtS",M568&gt;0),M568+30*MAX(I568,J568)*0.001+60*MAX(I568,J568)*0.001-0.05,IF(AND(N568="PtR",M568&gt;0),M568+60*MAX(I568,J568)*0.001,IF(AND(N568="Pt",M568&gt;0),M568+15*MAX(I568,J568)*0.001,IF(OR(N568="C",N568="2C",N568="Cd",N568="Ep",N568="Et",N568="Sm",N568="PtS",N568="PtR",N568="Pt"),0,K568)))))</f>
        <v>0</v>
      </c>
      <c r="Q568" s="53">
        <f t="shared" si="316"/>
        <v>0</v>
      </c>
      <c r="R568" s="53">
        <f t="shared" si="317"/>
        <v>0</v>
      </c>
      <c r="S568" s="53">
        <f t="shared" si="318"/>
        <v>0</v>
      </c>
      <c r="T568" s="54">
        <f t="shared" si="319"/>
        <v>0</v>
      </c>
      <c r="U568" s="54">
        <f t="shared" si="320"/>
        <v>0</v>
      </c>
      <c r="V568" s="54">
        <f t="shared" si="321"/>
        <v>0</v>
      </c>
      <c r="W568" s="54">
        <f t="shared" si="322"/>
        <v>0</v>
      </c>
      <c r="X568" s="54">
        <f t="shared" si="323"/>
        <v>0</v>
      </c>
      <c r="Y568" s="54">
        <f t="shared" si="324"/>
        <v>0</v>
      </c>
      <c r="Z568" s="54">
        <f t="shared" si="325"/>
        <v>0</v>
      </c>
      <c r="AA568" s="70">
        <f t="shared" si="326"/>
        <v>0</v>
      </c>
    </row>
    <row r="569" spans="1:28">
      <c r="A569" s="44"/>
      <c r="B569" s="72"/>
      <c r="C569" s="46" t="s">
        <v>70</v>
      </c>
      <c r="D569" s="46"/>
      <c r="E569" s="47">
        <v>1</v>
      </c>
      <c r="F569" s="48"/>
      <c r="G569" s="47">
        <v>3</v>
      </c>
      <c r="H569" s="49">
        <f>PRODUCT(E569,G569)</f>
        <v>3</v>
      </c>
      <c r="I569" s="47"/>
      <c r="J569" s="47">
        <v>12</v>
      </c>
      <c r="K569" s="50">
        <f>1.39+1.39</f>
        <v>2.78</v>
      </c>
      <c r="L569" s="50"/>
      <c r="M569" s="50"/>
      <c r="N569" s="48" t="s">
        <v>67</v>
      </c>
      <c r="O569" s="51">
        <f>IF(OR(N569="Sm",N569="PtS",N569="PtR",N569="Pt"),P569,IF(AND(N569="C",K569&gt;0),K569+18*MAX(I569,J569)*0.001-0.06,IF(AND(N569="2C",K569&gt;0),K569+36*MAX(I569,J569)*0.001-0.06,IF(AND(N569="Cd",L569&gt;0,M569&gt;0),2*(L569+M569+10.25*MAX(I569,J569)*0.001-0.12),IF(AND(N569="Ep",M569&gt;0),M569+22*MAX(I569,J569)*0.001-0.06,IF(AND(N569="Et",M569&gt;0),2*(M569+12.25*MAX(I569,J569)*0.001-0.06),P569))))))</f>
        <v>3.1519999999999997</v>
      </c>
      <c r="P569" s="93">
        <f>IF(AND(N569="Sm",K569&gt;0),K569+2*(17*MAX(I569,J569)*0.001)-0.06,IF(AND(N569="PtS",M569&gt;0),M569+35*MAX(I569,J569)*0.001+60*MAX(I569,J569)*0.001-0.05,IF(AND(N569="PtR",M569&gt;0),M569+60*MAX(I569,J569)*0.001,IF(AND(N569="Pt",M569&gt;0),M569+15*MAX(I569,J569)*0.001,IF(OR(N569="C",N569="2C",N569="Cd",N569="Ep",N569="Et",N569="Sm",N569="PtS",N569="PtR",N569="Pt"),0,K569)))))</f>
        <v>0</v>
      </c>
      <c r="Q569" s="53">
        <f t="shared" si="316"/>
        <v>0</v>
      </c>
      <c r="R569" s="53">
        <f t="shared" si="317"/>
        <v>0</v>
      </c>
      <c r="S569" s="53">
        <f t="shared" si="318"/>
        <v>0</v>
      </c>
      <c r="T569" s="54">
        <f t="shared" si="319"/>
        <v>0</v>
      </c>
      <c r="U569" s="54">
        <f t="shared" si="320"/>
        <v>0</v>
      </c>
      <c r="V569" s="54">
        <f t="shared" si="321"/>
        <v>0</v>
      </c>
      <c r="W569" s="54">
        <f t="shared" si="322"/>
        <v>9.4559999999999995</v>
      </c>
      <c r="X569" s="54">
        <f t="shared" si="323"/>
        <v>0</v>
      </c>
      <c r="Y569" s="54">
        <f t="shared" si="324"/>
        <v>0</v>
      </c>
      <c r="Z569" s="54">
        <f t="shared" si="325"/>
        <v>0</v>
      </c>
      <c r="AA569" s="70">
        <f t="shared" si="326"/>
        <v>0</v>
      </c>
      <c r="AB569" s="74"/>
    </row>
    <row r="570" spans="1:28">
      <c r="A570" s="44"/>
      <c r="B570" s="55"/>
      <c r="C570" s="46" t="s">
        <v>71</v>
      </c>
      <c r="D570" s="46"/>
      <c r="E570" s="47">
        <v>1</v>
      </c>
      <c r="F570" s="48"/>
      <c r="G570" s="47">
        <v>3</v>
      </c>
      <c r="H570" s="49">
        <f>PRODUCT(E570,G570)</f>
        <v>3</v>
      </c>
      <c r="I570" s="47"/>
      <c r="J570" s="47">
        <v>12</v>
      </c>
      <c r="K570" s="50">
        <f>+K569</f>
        <v>2.78</v>
      </c>
      <c r="L570" s="50"/>
      <c r="M570" s="50"/>
      <c r="N570" s="48" t="s">
        <v>67</v>
      </c>
      <c r="O570" s="51">
        <f>IF(OR(N570="Sm",N570="PtS",N570="PtR",N570="Pt"),P570,IF(AND(N570="C",K570&gt;0),K570+18*MAX(I570,J570)*0.001-0.06,IF(AND(N570="2C",K570&gt;0),K570+36*MAX(I570,J570)*0.001-0.06,IF(AND(N570="Cd",L570&gt;0,M570&gt;0),2*(L570+M570+10.25*MAX(I570,J570)*0.001-0.12),IF(AND(N570="Ep",M570&gt;0),M570+22*MAX(I570,J570)*0.001-0.06,IF(AND(N570="Et",M570&gt;0),2*(M570+12.25*MAX(I570,J570)*0.001-0.06),P570))))))</f>
        <v>3.1519999999999997</v>
      </c>
      <c r="P570" s="93">
        <f>IF(AND(N570="Sm",K570&gt;0),K570+2*(17*MAX(I570,J570)*0.001)-0.06,IF(AND(N570="PtS",M570&gt;0),M570+35*MAX(I570,J570)*0.001+60*MAX(I570,J570)*0.001-0.05,IF(AND(N570="PtR",M570&gt;0),M570+60*MAX(I570,J570)*0.001,IF(AND(N570="Pt",M570&gt;0),M570+15*MAX(I570,J570)*0.001,IF(OR(N570="C",N570="2C",N570="Cd",N570="Ep",N570="Et",N570="Sm",N570="PtS",N570="PtR",N570="Pt"),0,K570)))))</f>
        <v>0</v>
      </c>
      <c r="Q570" s="53">
        <f t="shared" si="316"/>
        <v>0</v>
      </c>
      <c r="R570" s="53">
        <f t="shared" si="317"/>
        <v>0</v>
      </c>
      <c r="S570" s="53">
        <f t="shared" si="318"/>
        <v>0</v>
      </c>
      <c r="T570" s="54">
        <f t="shared" si="319"/>
        <v>0</v>
      </c>
      <c r="U570" s="54">
        <f t="shared" si="320"/>
        <v>0</v>
      </c>
      <c r="V570" s="54">
        <f t="shared" si="321"/>
        <v>0</v>
      </c>
      <c r="W570" s="54">
        <f t="shared" si="322"/>
        <v>9.4559999999999995</v>
      </c>
      <c r="X570" s="54">
        <f t="shared" si="323"/>
        <v>0</v>
      </c>
      <c r="Y570" s="54">
        <f t="shared" si="324"/>
        <v>0</v>
      </c>
      <c r="Z570" s="54">
        <f t="shared" si="325"/>
        <v>0</v>
      </c>
      <c r="AA570" s="70">
        <f t="shared" si="326"/>
        <v>0</v>
      </c>
      <c r="AB570" s="74"/>
    </row>
    <row r="571" spans="1:28">
      <c r="A571" s="44"/>
      <c r="B571" s="75"/>
      <c r="C571" s="46" t="s">
        <v>65</v>
      </c>
      <c r="D571" s="46"/>
      <c r="E571" s="47">
        <v>1</v>
      </c>
      <c r="F571" s="48"/>
      <c r="G571" s="47">
        <f>2+2*5+((K569-(2*0.05+2*5*0.11))/0.16)+1</f>
        <v>22.875</v>
      </c>
      <c r="H571" s="49">
        <f>PRODUCT(E571,G571)</f>
        <v>22.875</v>
      </c>
      <c r="I571" s="47"/>
      <c r="J571" s="47">
        <v>6</v>
      </c>
      <c r="K571" s="73"/>
      <c r="L571" s="50">
        <v>0.2</v>
      </c>
      <c r="M571" s="50">
        <v>0.3</v>
      </c>
      <c r="N571" s="48" t="s">
        <v>66</v>
      </c>
      <c r="O571" s="51">
        <f>IF(OR(N571="Sm",N571="PtS",N571="PtR",N571="Pt"),P571,IF(AND(N571="C",K571&gt;0),K571+18*MAX(I571,J571)*0.001-0.06,IF(AND(N571="2C",K571&gt;0),K571+36*MAX(I571,J571)*0.001-0.06,IF(AND(N571="Cd",L571&gt;0,M571&gt;0),2*(L571+M571+10.25*MAX(I571,J571)*0.001-0.12),IF(AND(N571="Ep",M571&gt;0),M571+22*MAX(I571,J571)*0.001-0.06,IF(AND(N571="Et",M571&gt;0),2*(M571+12.25*MAX(I571,J571)*0.001-0.06),P571))))))</f>
        <v>0.88300000000000001</v>
      </c>
      <c r="P571" s="93">
        <f>IF(AND(N571="Sm",K571&gt;0),K571+2*(17*MAX(I571,J571)*0.001)-0.06,IF(AND(N571="PtS",M571&gt;0),M571+35*MAX(I571,J571)*0.001+60*MAX(I571,J571)*0.001-0.05,IF(AND(N571="PtR",M571&gt;0),M571+60*MAX(I571,J571)*0.001,IF(AND(N571="Pt",M571&gt;0),M571+15*MAX(I571,J571)*0.001,IF(OR(N571="C",N571="2C",N571="Cd",N571="Ep",N571="Et",N571="Sm",N571="PtS",N571="PtR",N571="Pt"),0,K571)))))</f>
        <v>0</v>
      </c>
      <c r="Q571" s="53">
        <f t="shared" si="316"/>
        <v>0</v>
      </c>
      <c r="R571" s="53">
        <f t="shared" si="317"/>
        <v>0</v>
      </c>
      <c r="S571" s="53">
        <f t="shared" si="318"/>
        <v>0</v>
      </c>
      <c r="T571" s="54">
        <f t="shared" si="319"/>
        <v>20.198625</v>
      </c>
      <c r="U571" s="54">
        <f t="shared" si="320"/>
        <v>0</v>
      </c>
      <c r="V571" s="54">
        <f t="shared" si="321"/>
        <v>0</v>
      </c>
      <c r="W571" s="54">
        <f t="shared" si="322"/>
        <v>0</v>
      </c>
      <c r="X571" s="54">
        <f t="shared" si="323"/>
        <v>0</v>
      </c>
      <c r="Y571" s="54">
        <f t="shared" si="324"/>
        <v>0</v>
      </c>
      <c r="Z571" s="54">
        <f t="shared" si="325"/>
        <v>0</v>
      </c>
      <c r="AA571" s="70">
        <f t="shared" si="326"/>
        <v>0</v>
      </c>
      <c r="AB571" s="74"/>
    </row>
    <row r="572" spans="1:28">
      <c r="A572" s="56"/>
      <c r="B572" s="46"/>
      <c r="C572" s="46" t="s">
        <v>60</v>
      </c>
      <c r="D572" s="46"/>
      <c r="E572" s="47">
        <v>1</v>
      </c>
      <c r="F572" s="48"/>
      <c r="G572" s="47">
        <f>G571</f>
        <v>22.875</v>
      </c>
      <c r="H572" s="49">
        <f>PRODUCT(E572,G572)</f>
        <v>22.875</v>
      </c>
      <c r="I572" s="47"/>
      <c r="J572" s="47">
        <v>6</v>
      </c>
      <c r="K572" s="50"/>
      <c r="L572" s="50"/>
      <c r="M572" s="50">
        <v>0.2</v>
      </c>
      <c r="N572" s="48" t="s">
        <v>61</v>
      </c>
      <c r="O572" s="51">
        <f>IF(OR(N572="Sm",N572="PtS",N572="PtR",N572="Pt"),P572,IF(AND(N572="C",K572&gt;0),K572+18*MAX(I572,J572)*0.001-0.06,IF(AND(N572="2C",K572&gt;0),K572+36*MAX(I572,J572)*0.001-0.06,IF(AND(N572="Cd",L572&gt;0,M572&gt;0),2*(L572+M572+10.25*MAX(I572,J572)*0.001-0.12),IF(AND(N572="Ep",M572&gt;0),M572+22*MAX(I572,J572)*0.001-0.06,IF(AND(N572="Et",M572&gt;0),2*(M572+12.25*MAX(I572,J572)*0.001-0.06),P572))))))</f>
        <v>0.27200000000000002</v>
      </c>
      <c r="P572" s="93">
        <f>IF(AND(N572="Sm",K572&gt;0),K572+2*(17*MAX(I572,J572)*0.001)-0.06,IF(AND(N572="PtS",M572&gt;0),M572+35*MAX(I572,J572)*0.001+60*MAX(I572,J572)*0.001-0.05,IF(AND(N572="PtR",M572&gt;0),M572+60*MAX(I572,J572)*0.001,IF(AND(N572="Pt",M572&gt;0),M572+15*MAX(I572,J572)*0.001,IF(OR(N572="C",N572="2C",N572="Cd",N572="Ep",N572="Et",N572="Sm",N572="PtS",N572="PtR",N572="Pt"),0,K572)))))</f>
        <v>0</v>
      </c>
      <c r="Q572" s="53">
        <f t="shared" si="316"/>
        <v>0</v>
      </c>
      <c r="R572" s="53">
        <f t="shared" si="317"/>
        <v>0</v>
      </c>
      <c r="S572" s="53">
        <f t="shared" si="318"/>
        <v>0</v>
      </c>
      <c r="T572" s="54">
        <f t="shared" si="319"/>
        <v>6.2220000000000004</v>
      </c>
      <c r="U572" s="54">
        <f t="shared" si="320"/>
        <v>0</v>
      </c>
      <c r="V572" s="54">
        <f t="shared" si="321"/>
        <v>0</v>
      </c>
      <c r="W572" s="54">
        <f t="shared" si="322"/>
        <v>0</v>
      </c>
      <c r="X572" s="54">
        <f t="shared" si="323"/>
        <v>0</v>
      </c>
      <c r="Y572" s="54">
        <f t="shared" si="324"/>
        <v>0</v>
      </c>
      <c r="Z572" s="54">
        <f t="shared" si="325"/>
        <v>0</v>
      </c>
      <c r="AA572" s="70">
        <f t="shared" si="326"/>
        <v>0</v>
      </c>
      <c r="AB572" s="74"/>
    </row>
    <row r="573" spans="1:28" ht="15.75">
      <c r="A573" s="140" t="s">
        <v>137</v>
      </c>
      <c r="B573" s="141"/>
      <c r="C573" s="141"/>
      <c r="D573" s="142"/>
      <c r="E573" s="47"/>
      <c r="F573" s="48"/>
      <c r="G573" s="47"/>
      <c r="H573" s="49"/>
      <c r="I573" s="47"/>
      <c r="J573" s="47"/>
      <c r="K573" s="50"/>
      <c r="L573" s="50"/>
      <c r="M573" s="50"/>
      <c r="N573" s="48"/>
      <c r="O573" s="51">
        <f>IF(OR(N573="Sm",N573="PtS",N573="PtR",N573="Pt"),P573,IF(AND(N573="C",K573&gt;0),K573+15*MAX(I573,J573)*0.001-0.06,IF(AND(N573="2C",K573&gt;0),K573+30*MAX(I573,J573)*0.001-0.06,IF(AND(N573="Cd",L573&gt;0,M573&gt;0),2*(L573+M573+10*MAX(I573,J573)*0.001-0.12),IF(AND(N573="Ep",M573&gt;0),M573+20*MAX(I573,J573)*0.001-0.06,IF(AND(N573="Et",M573&gt;0),2*(M573+10*MAX(I573,J573)*0.001-0.06),P573))))))</f>
        <v>0</v>
      </c>
      <c r="P573" s="93">
        <f>IF(AND(N573="Sm",K573&gt;0),K573+2*(15*MAX(I573,J573)*0.001)-0.06,IF(AND(N573="PtS",M573&gt;0),M573+30*MAX(I573,J573)*0.001+60*MAX(I573,J573)*0.001-0.05,IF(AND(N573="PtR",M573&gt;0),M573+60*MAX(I573,J573)*0.001,IF(AND(N573="Pt",M573&gt;0),M573+15*MAX(I573,J573)*0.001,IF(OR(N573="C",N573="2C",N573="Cd",N573="Ep",N573="Et",N573="Sm",N573="PtS",N573="PtR",N573="Pt"),0,K573)))))</f>
        <v>0</v>
      </c>
      <c r="Q573" s="53">
        <f t="shared" si="316"/>
        <v>0</v>
      </c>
      <c r="R573" s="53">
        <f t="shared" si="317"/>
        <v>0</v>
      </c>
      <c r="S573" s="53">
        <f t="shared" si="318"/>
        <v>0</v>
      </c>
      <c r="T573" s="54">
        <f t="shared" si="319"/>
        <v>0</v>
      </c>
      <c r="U573" s="54">
        <f t="shared" si="320"/>
        <v>0</v>
      </c>
      <c r="V573" s="54">
        <f t="shared" si="321"/>
        <v>0</v>
      </c>
      <c r="W573" s="54">
        <f t="shared" si="322"/>
        <v>0</v>
      </c>
      <c r="X573" s="54">
        <f t="shared" si="323"/>
        <v>0</v>
      </c>
      <c r="Y573" s="54">
        <f t="shared" si="324"/>
        <v>0</v>
      </c>
      <c r="Z573" s="54">
        <f t="shared" si="325"/>
        <v>0</v>
      </c>
      <c r="AA573" s="70">
        <f t="shared" si="326"/>
        <v>0</v>
      </c>
    </row>
    <row r="574" spans="1:28">
      <c r="A574" s="44"/>
      <c r="B574" s="72"/>
      <c r="C574" s="46" t="s">
        <v>70</v>
      </c>
      <c r="D574" s="46"/>
      <c r="E574" s="47">
        <v>1</v>
      </c>
      <c r="F574" s="48"/>
      <c r="G574" s="47">
        <v>3</v>
      </c>
      <c r="H574" s="49">
        <f>PRODUCT(E574,G574)</f>
        <v>3</v>
      </c>
      <c r="I574" s="47"/>
      <c r="J574" s="47">
        <v>12</v>
      </c>
      <c r="K574" s="50">
        <f>1.39+1.39</f>
        <v>2.78</v>
      </c>
      <c r="L574" s="50"/>
      <c r="M574" s="50"/>
      <c r="N574" s="48" t="s">
        <v>67</v>
      </c>
      <c r="O574" s="51">
        <f>IF(OR(N574="Sm",N574="PtS",N574="PtR",N574="Pt"),P574,IF(AND(N574="C",K574&gt;0),K574+18*MAX(I574,J574)*0.001-0.06,IF(AND(N574="2C",K574&gt;0),K574+36*MAX(I574,J574)*0.001-0.06,IF(AND(N574="Cd",L574&gt;0,M574&gt;0),2*(L574+M574+10.25*MAX(I574,J574)*0.001-0.12),IF(AND(N574="Ep",M574&gt;0),M574+22*MAX(I574,J574)*0.001-0.06,IF(AND(N574="Et",M574&gt;0),2*(M574+12.25*MAX(I574,J574)*0.001-0.06),P574))))))</f>
        <v>3.1519999999999997</v>
      </c>
      <c r="P574" s="93">
        <f>IF(AND(N574="Sm",K574&gt;0),K574+2*(17*MAX(I574,J574)*0.001)-0.06,IF(AND(N574="PtS",M574&gt;0),M574+35*MAX(I574,J574)*0.001+60*MAX(I574,J574)*0.001-0.05,IF(AND(N574="PtR",M574&gt;0),M574+60*MAX(I574,J574)*0.001,IF(AND(N574="Pt",M574&gt;0),M574+15*MAX(I574,J574)*0.001,IF(OR(N574="C",N574="2C",N574="Cd",N574="Ep",N574="Et",N574="Sm",N574="PtS",N574="PtR",N574="Pt"),0,K574)))))</f>
        <v>0</v>
      </c>
      <c r="Q574" s="53">
        <f t="shared" si="316"/>
        <v>0</v>
      </c>
      <c r="R574" s="53">
        <f t="shared" si="317"/>
        <v>0</v>
      </c>
      <c r="S574" s="53">
        <f t="shared" si="318"/>
        <v>0</v>
      </c>
      <c r="T574" s="54">
        <f t="shared" si="319"/>
        <v>0</v>
      </c>
      <c r="U574" s="54">
        <f t="shared" si="320"/>
        <v>0</v>
      </c>
      <c r="V574" s="54">
        <f t="shared" si="321"/>
        <v>0</v>
      </c>
      <c r="W574" s="54">
        <f t="shared" si="322"/>
        <v>9.4559999999999995</v>
      </c>
      <c r="X574" s="54">
        <f t="shared" si="323"/>
        <v>0</v>
      </c>
      <c r="Y574" s="54">
        <f t="shared" si="324"/>
        <v>0</v>
      </c>
      <c r="Z574" s="54">
        <f t="shared" si="325"/>
        <v>0</v>
      </c>
      <c r="AA574" s="70">
        <f t="shared" si="326"/>
        <v>0</v>
      </c>
      <c r="AB574" s="74"/>
    </row>
    <row r="575" spans="1:28">
      <c r="A575" s="44"/>
      <c r="B575" s="55"/>
      <c r="C575" s="46" t="s">
        <v>71</v>
      </c>
      <c r="D575" s="46"/>
      <c r="E575" s="47">
        <v>1</v>
      </c>
      <c r="F575" s="48"/>
      <c r="G575" s="47">
        <v>3</v>
      </c>
      <c r="H575" s="49">
        <f>PRODUCT(E575,G575)</f>
        <v>3</v>
      </c>
      <c r="I575" s="47"/>
      <c r="J575" s="47">
        <v>12</v>
      </c>
      <c r="K575" s="50">
        <f>+K574</f>
        <v>2.78</v>
      </c>
      <c r="L575" s="50"/>
      <c r="M575" s="50"/>
      <c r="N575" s="48" t="s">
        <v>67</v>
      </c>
      <c r="O575" s="51">
        <f>IF(OR(N575="Sm",N575="PtS",N575="PtR",N575="Pt"),P575,IF(AND(N575="C",K575&gt;0),K575+18*MAX(I575,J575)*0.001-0.06,IF(AND(N575="2C",K575&gt;0),K575+36*MAX(I575,J575)*0.001-0.06,IF(AND(N575="Cd",L575&gt;0,M575&gt;0),2*(L575+M575+10.25*MAX(I575,J575)*0.001-0.12),IF(AND(N575="Ep",M575&gt;0),M575+22*MAX(I575,J575)*0.001-0.06,IF(AND(N575="Et",M575&gt;0),2*(M575+12.25*MAX(I575,J575)*0.001-0.06),P575))))))</f>
        <v>3.1519999999999997</v>
      </c>
      <c r="P575" s="93">
        <f>IF(AND(N575="Sm",K575&gt;0),K575+2*(17*MAX(I575,J575)*0.001)-0.06,IF(AND(N575="PtS",M575&gt;0),M575+35*MAX(I575,J575)*0.001+60*MAX(I575,J575)*0.001-0.05,IF(AND(N575="PtR",M575&gt;0),M575+60*MAX(I575,J575)*0.001,IF(AND(N575="Pt",M575&gt;0),M575+15*MAX(I575,J575)*0.001,IF(OR(N575="C",N575="2C",N575="Cd",N575="Ep",N575="Et",N575="Sm",N575="PtS",N575="PtR",N575="Pt"),0,K575)))))</f>
        <v>0</v>
      </c>
      <c r="Q575" s="53">
        <f t="shared" si="316"/>
        <v>0</v>
      </c>
      <c r="R575" s="53">
        <f t="shared" si="317"/>
        <v>0</v>
      </c>
      <c r="S575" s="53">
        <f t="shared" si="318"/>
        <v>0</v>
      </c>
      <c r="T575" s="54">
        <f t="shared" si="319"/>
        <v>0</v>
      </c>
      <c r="U575" s="54">
        <f t="shared" si="320"/>
        <v>0</v>
      </c>
      <c r="V575" s="54">
        <f t="shared" si="321"/>
        <v>0</v>
      </c>
      <c r="W575" s="54">
        <f t="shared" si="322"/>
        <v>9.4559999999999995</v>
      </c>
      <c r="X575" s="54">
        <f t="shared" si="323"/>
        <v>0</v>
      </c>
      <c r="Y575" s="54">
        <f t="shared" si="324"/>
        <v>0</v>
      </c>
      <c r="Z575" s="54">
        <f t="shared" si="325"/>
        <v>0</v>
      </c>
      <c r="AA575" s="70">
        <f t="shared" si="326"/>
        <v>0</v>
      </c>
      <c r="AB575" s="74"/>
    </row>
    <row r="576" spans="1:28">
      <c r="A576" s="44"/>
      <c r="B576" s="75"/>
      <c r="C576" s="46" t="s">
        <v>65</v>
      </c>
      <c r="D576" s="46"/>
      <c r="E576" s="47">
        <v>1</v>
      </c>
      <c r="F576" s="48"/>
      <c r="G576" s="47">
        <f>2+2*5+((K574-(2*0.05+2*5*0.11))/0.16)+1</f>
        <v>22.875</v>
      </c>
      <c r="H576" s="49">
        <f>PRODUCT(E576,G576)</f>
        <v>22.875</v>
      </c>
      <c r="I576" s="47"/>
      <c r="J576" s="47">
        <v>6</v>
      </c>
      <c r="K576" s="73"/>
      <c r="L576" s="50">
        <v>0.2</v>
      </c>
      <c r="M576" s="50">
        <v>0.3</v>
      </c>
      <c r="N576" s="48" t="s">
        <v>66</v>
      </c>
      <c r="O576" s="51">
        <f>IF(OR(N576="Sm",N576="PtS",N576="PtR",N576="Pt"),P576,IF(AND(N576="C",K576&gt;0),K576+18*MAX(I576,J576)*0.001-0.06,IF(AND(N576="2C",K576&gt;0),K576+36*MAX(I576,J576)*0.001-0.06,IF(AND(N576="Cd",L576&gt;0,M576&gt;0),2*(L576+M576+10.25*MAX(I576,J576)*0.001-0.12),IF(AND(N576="Ep",M576&gt;0),M576+22*MAX(I576,J576)*0.001-0.06,IF(AND(N576="Et",M576&gt;0),2*(M576+12.25*MAX(I576,J576)*0.001-0.06),P576))))))</f>
        <v>0.88300000000000001</v>
      </c>
      <c r="P576" s="93">
        <f>IF(AND(N576="Sm",K576&gt;0),K576+2*(17*MAX(I576,J576)*0.001)-0.06,IF(AND(N576="PtS",M576&gt;0),M576+35*MAX(I576,J576)*0.001+60*MAX(I576,J576)*0.001-0.05,IF(AND(N576="PtR",M576&gt;0),M576+60*MAX(I576,J576)*0.001,IF(AND(N576="Pt",M576&gt;0),M576+15*MAX(I576,J576)*0.001,IF(OR(N576="C",N576="2C",N576="Cd",N576="Ep",N576="Et",N576="Sm",N576="PtS",N576="PtR",N576="Pt"),0,K576)))))</f>
        <v>0</v>
      </c>
      <c r="Q576" s="53">
        <f t="shared" si="316"/>
        <v>0</v>
      </c>
      <c r="R576" s="53">
        <f t="shared" si="317"/>
        <v>0</v>
      </c>
      <c r="S576" s="53">
        <f t="shared" si="318"/>
        <v>0</v>
      </c>
      <c r="T576" s="54">
        <f t="shared" si="319"/>
        <v>20.198625</v>
      </c>
      <c r="U576" s="54">
        <f t="shared" si="320"/>
        <v>0</v>
      </c>
      <c r="V576" s="54">
        <f t="shared" si="321"/>
        <v>0</v>
      </c>
      <c r="W576" s="54">
        <f t="shared" si="322"/>
        <v>0</v>
      </c>
      <c r="X576" s="54">
        <f t="shared" si="323"/>
        <v>0</v>
      </c>
      <c r="Y576" s="54">
        <f t="shared" si="324"/>
        <v>0</v>
      </c>
      <c r="Z576" s="54">
        <f t="shared" si="325"/>
        <v>0</v>
      </c>
      <c r="AA576" s="70">
        <f t="shared" si="326"/>
        <v>0</v>
      </c>
      <c r="AB576" s="74"/>
    </row>
    <row r="577" spans="1:28">
      <c r="A577" s="56"/>
      <c r="B577" s="46"/>
      <c r="C577" s="46" t="s">
        <v>60</v>
      </c>
      <c r="D577" s="46"/>
      <c r="E577" s="47">
        <v>1</v>
      </c>
      <c r="F577" s="48"/>
      <c r="G577" s="47">
        <f>G576</f>
        <v>22.875</v>
      </c>
      <c r="H577" s="49">
        <f>PRODUCT(E577,G577)</f>
        <v>22.875</v>
      </c>
      <c r="I577" s="47"/>
      <c r="J577" s="47">
        <v>6</v>
      </c>
      <c r="K577" s="50"/>
      <c r="L577" s="50"/>
      <c r="M577" s="50">
        <v>0.2</v>
      </c>
      <c r="N577" s="48" t="s">
        <v>61</v>
      </c>
      <c r="O577" s="51">
        <f>IF(OR(N577="Sm",N577="PtS",N577="PtR",N577="Pt"),P577,IF(AND(N577="C",K577&gt;0),K577+18*MAX(I577,J577)*0.001-0.06,IF(AND(N577="2C",K577&gt;0),K577+36*MAX(I577,J577)*0.001-0.06,IF(AND(N577="Cd",L577&gt;0,M577&gt;0),2*(L577+M577+10.25*MAX(I577,J577)*0.001-0.12),IF(AND(N577="Ep",M577&gt;0),M577+22*MAX(I577,J577)*0.001-0.06,IF(AND(N577="Et",M577&gt;0),2*(M577+12.25*MAX(I577,J577)*0.001-0.06),P577))))))</f>
        <v>0.27200000000000002</v>
      </c>
      <c r="P577" s="93">
        <f>IF(AND(N577="Sm",K577&gt;0),K577+2*(17*MAX(I577,J577)*0.001)-0.06,IF(AND(N577="PtS",M577&gt;0),M577+35*MAX(I577,J577)*0.001+60*MAX(I577,J577)*0.001-0.05,IF(AND(N577="PtR",M577&gt;0),M577+60*MAX(I577,J577)*0.001,IF(AND(N577="Pt",M577&gt;0),M577+15*MAX(I577,J577)*0.001,IF(OR(N577="C",N577="2C",N577="Cd",N577="Ep",N577="Et",N577="Sm",N577="PtS",N577="PtR",N577="Pt"),0,K577)))))</f>
        <v>0</v>
      </c>
      <c r="Q577" s="53">
        <f t="shared" si="316"/>
        <v>0</v>
      </c>
      <c r="R577" s="53">
        <f t="shared" si="317"/>
        <v>0</v>
      </c>
      <c r="S577" s="53">
        <f t="shared" si="318"/>
        <v>0</v>
      </c>
      <c r="T577" s="54">
        <f t="shared" si="319"/>
        <v>6.2220000000000004</v>
      </c>
      <c r="U577" s="54">
        <f t="shared" si="320"/>
        <v>0</v>
      </c>
      <c r="V577" s="54">
        <f t="shared" si="321"/>
        <v>0</v>
      </c>
      <c r="W577" s="54">
        <f t="shared" si="322"/>
        <v>0</v>
      </c>
      <c r="X577" s="54">
        <f t="shared" si="323"/>
        <v>0</v>
      </c>
      <c r="Y577" s="54">
        <f t="shared" si="324"/>
        <v>0</v>
      </c>
      <c r="Z577" s="54">
        <f t="shared" si="325"/>
        <v>0</v>
      </c>
      <c r="AA577" s="70">
        <f t="shared" si="326"/>
        <v>0</v>
      </c>
      <c r="AB577" s="74"/>
    </row>
    <row r="578" spans="1:28" ht="15.75">
      <c r="A578" s="140" t="s">
        <v>138</v>
      </c>
      <c r="B578" s="141"/>
      <c r="C578" s="141"/>
      <c r="D578" s="142"/>
      <c r="E578" s="47"/>
      <c r="F578" s="48"/>
      <c r="G578" s="47"/>
      <c r="H578" s="49"/>
      <c r="I578" s="47"/>
      <c r="J578" s="47"/>
      <c r="K578" s="50"/>
      <c r="L578" s="50"/>
      <c r="M578" s="50"/>
      <c r="N578" s="48"/>
      <c r="O578" s="51">
        <f>IF(OR(N578="Sm",N578="PtS",N578="PtR",N578="Pt"),P578,IF(AND(N578="C",K578&gt;0),K578+15*MAX(I578,J578)*0.001-0.06,IF(AND(N578="2C",K578&gt;0),K578+30*MAX(I578,J578)*0.001-0.06,IF(AND(N578="Cd",L578&gt;0,M578&gt;0),2*(L578+M578+10*MAX(I578,J578)*0.001-0.12),IF(AND(N578="Ep",M578&gt;0),M578+20*MAX(I578,J578)*0.001-0.06,IF(AND(N578="Et",M578&gt;0),2*(M578+10*MAX(I578,J578)*0.001-0.06),P578))))))</f>
        <v>0</v>
      </c>
      <c r="P578" s="93">
        <f>IF(AND(N578="Sm",K578&gt;0),K578+2*(15*MAX(I578,J578)*0.001)-0.06,IF(AND(N578="PtS",M578&gt;0),M578+30*MAX(I578,J578)*0.001+60*MAX(I578,J578)*0.001-0.05,IF(AND(N578="PtR",M578&gt;0),M578+60*MAX(I578,J578)*0.001,IF(AND(N578="Pt",M578&gt;0),M578+15*MAX(I578,J578)*0.001,IF(OR(N578="C",N578="2C",N578="Cd",N578="Ep",N578="Et",N578="Sm",N578="PtS",N578="PtR",N578="Pt"),0,K578)))))</f>
        <v>0</v>
      </c>
      <c r="Q578" s="53">
        <f t="shared" si="316"/>
        <v>0</v>
      </c>
      <c r="R578" s="53">
        <f t="shared" si="317"/>
        <v>0</v>
      </c>
      <c r="S578" s="53">
        <f t="shared" si="318"/>
        <v>0</v>
      </c>
      <c r="T578" s="54">
        <f t="shared" si="319"/>
        <v>0</v>
      </c>
      <c r="U578" s="54">
        <f t="shared" si="320"/>
        <v>0</v>
      </c>
      <c r="V578" s="54">
        <f t="shared" si="321"/>
        <v>0</v>
      </c>
      <c r="W578" s="54">
        <f t="shared" si="322"/>
        <v>0</v>
      </c>
      <c r="X578" s="54">
        <f t="shared" si="323"/>
        <v>0</v>
      </c>
      <c r="Y578" s="54">
        <f t="shared" si="324"/>
        <v>0</v>
      </c>
      <c r="Z578" s="54">
        <f t="shared" si="325"/>
        <v>0</v>
      </c>
      <c r="AA578" s="70">
        <f t="shared" si="326"/>
        <v>0</v>
      </c>
    </row>
    <row r="579" spans="1:28">
      <c r="A579" s="44"/>
      <c r="B579" s="72"/>
      <c r="C579" s="46" t="s">
        <v>70</v>
      </c>
      <c r="D579" s="46"/>
      <c r="E579" s="47">
        <v>1</v>
      </c>
      <c r="F579" s="48"/>
      <c r="G579" s="47">
        <v>3</v>
      </c>
      <c r="H579" s="49">
        <f>PRODUCT(E579,G579)</f>
        <v>3</v>
      </c>
      <c r="I579" s="47"/>
      <c r="J579" s="47">
        <v>12</v>
      </c>
      <c r="K579" s="50">
        <f>1.39+1.39</f>
        <v>2.78</v>
      </c>
      <c r="L579" s="50"/>
      <c r="M579" s="50"/>
      <c r="N579" s="48" t="s">
        <v>67</v>
      </c>
      <c r="O579" s="51">
        <f>IF(OR(N579="Sm",N579="PtS",N579="PtR",N579="Pt"),P579,IF(AND(N579="C",K579&gt;0),K579+18*MAX(I579,J579)*0.001-0.06,IF(AND(N579="2C",K579&gt;0),K579+36*MAX(I579,J579)*0.001-0.06,IF(AND(N579="Cd",L579&gt;0,M579&gt;0),2*(L579+M579+10.25*MAX(I579,J579)*0.001-0.12),IF(AND(N579="Ep",M579&gt;0),M579+22*MAX(I579,J579)*0.001-0.06,IF(AND(N579="Et",M579&gt;0),2*(M579+12.25*MAX(I579,J579)*0.001-0.06),P579))))))</f>
        <v>3.1519999999999997</v>
      </c>
      <c r="P579" s="93">
        <f>IF(AND(N579="Sm",K579&gt;0),K579+2*(17*MAX(I579,J579)*0.001)-0.06,IF(AND(N579="PtS",M579&gt;0),M579+35*MAX(I579,J579)*0.001+60*MAX(I579,J579)*0.001-0.05,IF(AND(N579="PtR",M579&gt;0),M579+60*MAX(I579,J579)*0.001,IF(AND(N579="Pt",M579&gt;0),M579+15*MAX(I579,J579)*0.001,IF(OR(N579="C",N579="2C",N579="Cd",N579="Ep",N579="Et",N579="Sm",N579="PtS",N579="PtR",N579="Pt"),0,K579)))))</f>
        <v>0</v>
      </c>
      <c r="Q579" s="53">
        <f t="shared" si="316"/>
        <v>0</v>
      </c>
      <c r="R579" s="53">
        <f t="shared" si="317"/>
        <v>0</v>
      </c>
      <c r="S579" s="53">
        <f t="shared" si="318"/>
        <v>0</v>
      </c>
      <c r="T579" s="54">
        <f t="shared" si="319"/>
        <v>0</v>
      </c>
      <c r="U579" s="54">
        <f t="shared" si="320"/>
        <v>0</v>
      </c>
      <c r="V579" s="54">
        <f t="shared" si="321"/>
        <v>0</v>
      </c>
      <c r="W579" s="54">
        <f t="shared" si="322"/>
        <v>9.4559999999999995</v>
      </c>
      <c r="X579" s="54">
        <f t="shared" si="323"/>
        <v>0</v>
      </c>
      <c r="Y579" s="54">
        <f t="shared" si="324"/>
        <v>0</v>
      </c>
      <c r="Z579" s="54">
        <f t="shared" si="325"/>
        <v>0</v>
      </c>
      <c r="AA579" s="70">
        <f t="shared" si="326"/>
        <v>0</v>
      </c>
      <c r="AB579" s="74"/>
    </row>
    <row r="580" spans="1:28">
      <c r="A580" s="44"/>
      <c r="B580" s="55"/>
      <c r="C580" s="46" t="s">
        <v>71</v>
      </c>
      <c r="D580" s="46"/>
      <c r="E580" s="47">
        <v>1</v>
      </c>
      <c r="F580" s="48"/>
      <c r="G580" s="47">
        <v>3</v>
      </c>
      <c r="H580" s="49">
        <f>PRODUCT(E580,G580)</f>
        <v>3</v>
      </c>
      <c r="I580" s="47"/>
      <c r="J580" s="47">
        <v>12</v>
      </c>
      <c r="K580" s="50">
        <f>+K579</f>
        <v>2.78</v>
      </c>
      <c r="L580" s="50"/>
      <c r="M580" s="50"/>
      <c r="N580" s="48" t="s">
        <v>67</v>
      </c>
      <c r="O580" s="51">
        <f>IF(OR(N580="Sm",N580="PtS",N580="PtR",N580="Pt"),P580,IF(AND(N580="C",K580&gt;0),K580+18*MAX(I580,J580)*0.001-0.06,IF(AND(N580="2C",K580&gt;0),K580+36*MAX(I580,J580)*0.001-0.06,IF(AND(N580="Cd",L580&gt;0,M580&gt;0),2*(L580+M580+10.25*MAX(I580,J580)*0.001-0.12),IF(AND(N580="Ep",M580&gt;0),M580+22*MAX(I580,J580)*0.001-0.06,IF(AND(N580="Et",M580&gt;0),2*(M580+12.25*MAX(I580,J580)*0.001-0.06),P580))))))</f>
        <v>3.1519999999999997</v>
      </c>
      <c r="P580" s="93">
        <f>IF(AND(N580="Sm",K580&gt;0),K580+2*(17*MAX(I580,J580)*0.001)-0.06,IF(AND(N580="PtS",M580&gt;0),M580+35*MAX(I580,J580)*0.001+60*MAX(I580,J580)*0.001-0.05,IF(AND(N580="PtR",M580&gt;0),M580+60*MAX(I580,J580)*0.001,IF(AND(N580="Pt",M580&gt;0),M580+15*MAX(I580,J580)*0.001,IF(OR(N580="C",N580="2C",N580="Cd",N580="Ep",N580="Et",N580="Sm",N580="PtS",N580="PtR",N580="Pt"),0,K580)))))</f>
        <v>0</v>
      </c>
      <c r="Q580" s="53">
        <f t="shared" si="316"/>
        <v>0</v>
      </c>
      <c r="R580" s="53">
        <f t="shared" si="317"/>
        <v>0</v>
      </c>
      <c r="S580" s="53">
        <f t="shared" si="318"/>
        <v>0</v>
      </c>
      <c r="T580" s="54">
        <f t="shared" si="319"/>
        <v>0</v>
      </c>
      <c r="U580" s="54">
        <f t="shared" si="320"/>
        <v>0</v>
      </c>
      <c r="V580" s="54">
        <f t="shared" si="321"/>
        <v>0</v>
      </c>
      <c r="W580" s="54">
        <f t="shared" si="322"/>
        <v>9.4559999999999995</v>
      </c>
      <c r="X580" s="54">
        <f t="shared" si="323"/>
        <v>0</v>
      </c>
      <c r="Y580" s="54">
        <f t="shared" si="324"/>
        <v>0</v>
      </c>
      <c r="Z580" s="54">
        <f t="shared" si="325"/>
        <v>0</v>
      </c>
      <c r="AA580" s="70">
        <f t="shared" si="326"/>
        <v>0</v>
      </c>
      <c r="AB580" s="74"/>
    </row>
    <row r="581" spans="1:28">
      <c r="A581" s="44"/>
      <c r="B581" s="75"/>
      <c r="C581" s="46" t="s">
        <v>65</v>
      </c>
      <c r="D581" s="46"/>
      <c r="E581" s="47">
        <v>1</v>
      </c>
      <c r="F581" s="48"/>
      <c r="G581" s="47">
        <f>2+2*5+((K579-(2*0.05+2*5*0.11))/0.16)+1</f>
        <v>22.875</v>
      </c>
      <c r="H581" s="49">
        <f>PRODUCT(E581,G581)</f>
        <v>22.875</v>
      </c>
      <c r="I581" s="47"/>
      <c r="J581" s="47">
        <v>6</v>
      </c>
      <c r="K581" s="73"/>
      <c r="L581" s="50">
        <v>0.2</v>
      </c>
      <c r="M581" s="50">
        <v>0.3</v>
      </c>
      <c r="N581" s="48" t="s">
        <v>66</v>
      </c>
      <c r="O581" s="51">
        <f>IF(OR(N581="Sm",N581="PtS",N581="PtR",N581="Pt"),P581,IF(AND(N581="C",K581&gt;0),K581+18*MAX(I581,J581)*0.001-0.06,IF(AND(N581="2C",K581&gt;0),K581+36*MAX(I581,J581)*0.001-0.06,IF(AND(N581="Cd",L581&gt;0,M581&gt;0),2*(L581+M581+10.25*MAX(I581,J581)*0.001-0.12),IF(AND(N581="Ep",M581&gt;0),M581+22*MAX(I581,J581)*0.001-0.06,IF(AND(N581="Et",M581&gt;0),2*(M581+12.25*MAX(I581,J581)*0.001-0.06),P581))))))</f>
        <v>0.88300000000000001</v>
      </c>
      <c r="P581" s="93">
        <f>IF(AND(N581="Sm",K581&gt;0),K581+2*(17*MAX(I581,J581)*0.001)-0.06,IF(AND(N581="PtS",M581&gt;0),M581+35*MAX(I581,J581)*0.001+60*MAX(I581,J581)*0.001-0.05,IF(AND(N581="PtR",M581&gt;0),M581+60*MAX(I581,J581)*0.001,IF(AND(N581="Pt",M581&gt;0),M581+15*MAX(I581,J581)*0.001,IF(OR(N581="C",N581="2C",N581="Cd",N581="Ep",N581="Et",N581="Sm",N581="PtS",N581="PtR",N581="Pt"),0,K581)))))</f>
        <v>0</v>
      </c>
      <c r="Q581" s="53">
        <f t="shared" si="316"/>
        <v>0</v>
      </c>
      <c r="R581" s="53">
        <f t="shared" si="317"/>
        <v>0</v>
      </c>
      <c r="S581" s="53">
        <f t="shared" si="318"/>
        <v>0</v>
      </c>
      <c r="T581" s="54">
        <f t="shared" si="319"/>
        <v>20.198625</v>
      </c>
      <c r="U581" s="54">
        <f t="shared" si="320"/>
        <v>0</v>
      </c>
      <c r="V581" s="54">
        <f t="shared" si="321"/>
        <v>0</v>
      </c>
      <c r="W581" s="54">
        <f t="shared" si="322"/>
        <v>0</v>
      </c>
      <c r="X581" s="54">
        <f t="shared" si="323"/>
        <v>0</v>
      </c>
      <c r="Y581" s="54">
        <f t="shared" si="324"/>
        <v>0</v>
      </c>
      <c r="Z581" s="54">
        <f t="shared" si="325"/>
        <v>0</v>
      </c>
      <c r="AA581" s="70">
        <f t="shared" si="326"/>
        <v>0</v>
      </c>
      <c r="AB581" s="74"/>
    </row>
    <row r="582" spans="1:28">
      <c r="A582" s="56"/>
      <c r="B582" s="46"/>
      <c r="C582" s="46" t="s">
        <v>60</v>
      </c>
      <c r="D582" s="46"/>
      <c r="E582" s="47">
        <v>1</v>
      </c>
      <c r="F582" s="48"/>
      <c r="G582" s="47">
        <f>G581</f>
        <v>22.875</v>
      </c>
      <c r="H582" s="49">
        <f>PRODUCT(E582,G582)</f>
        <v>22.875</v>
      </c>
      <c r="I582" s="47"/>
      <c r="J582" s="47">
        <v>6</v>
      </c>
      <c r="K582" s="50"/>
      <c r="L582" s="50"/>
      <c r="M582" s="50">
        <v>0.2</v>
      </c>
      <c r="N582" s="48" t="s">
        <v>61</v>
      </c>
      <c r="O582" s="51">
        <f>IF(OR(N582="Sm",N582="PtS",N582="PtR",N582="Pt"),P582,IF(AND(N582="C",K582&gt;0),K582+18*MAX(I582,J582)*0.001-0.06,IF(AND(N582="2C",K582&gt;0),K582+36*MAX(I582,J582)*0.001-0.06,IF(AND(N582="Cd",L582&gt;0,M582&gt;0),2*(L582+M582+10.25*MAX(I582,J582)*0.001-0.12),IF(AND(N582="Ep",M582&gt;0),M582+22*MAX(I582,J582)*0.001-0.06,IF(AND(N582="Et",M582&gt;0),2*(M582+12.25*MAX(I582,J582)*0.001-0.06),P582))))))</f>
        <v>0.27200000000000002</v>
      </c>
      <c r="P582" s="93">
        <f>IF(AND(N582="Sm",K582&gt;0),K582+2*(17*MAX(I582,J582)*0.001)-0.06,IF(AND(N582="PtS",M582&gt;0),M582+35*MAX(I582,J582)*0.001+60*MAX(I582,J582)*0.001-0.05,IF(AND(N582="PtR",M582&gt;0),M582+60*MAX(I582,J582)*0.001,IF(AND(N582="Pt",M582&gt;0),M582+15*MAX(I582,J582)*0.001,IF(OR(N582="C",N582="2C",N582="Cd",N582="Ep",N582="Et",N582="Sm",N582="PtS",N582="PtR",N582="Pt"),0,K582)))))</f>
        <v>0</v>
      </c>
      <c r="Q582" s="53">
        <f t="shared" si="316"/>
        <v>0</v>
      </c>
      <c r="R582" s="53">
        <f t="shared" si="317"/>
        <v>0</v>
      </c>
      <c r="S582" s="53">
        <f t="shared" si="318"/>
        <v>0</v>
      </c>
      <c r="T582" s="54">
        <f t="shared" si="319"/>
        <v>6.2220000000000004</v>
      </c>
      <c r="U582" s="54">
        <f t="shared" si="320"/>
        <v>0</v>
      </c>
      <c r="V582" s="54">
        <f t="shared" si="321"/>
        <v>0</v>
      </c>
      <c r="W582" s="54">
        <f t="shared" si="322"/>
        <v>0</v>
      </c>
      <c r="X582" s="54">
        <f t="shared" si="323"/>
        <v>0</v>
      </c>
      <c r="Y582" s="54">
        <f t="shared" si="324"/>
        <v>0</v>
      </c>
      <c r="Z582" s="54">
        <f t="shared" si="325"/>
        <v>0</v>
      </c>
      <c r="AA582" s="70">
        <f t="shared" si="326"/>
        <v>0</v>
      </c>
      <c r="AB582" s="74"/>
    </row>
    <row r="583" spans="1:28" ht="15.75">
      <c r="A583" s="140" t="s">
        <v>139</v>
      </c>
      <c r="B583" s="141"/>
      <c r="C583" s="141"/>
      <c r="D583" s="142"/>
      <c r="E583" s="47"/>
      <c r="F583" s="48"/>
      <c r="G583" s="47"/>
      <c r="H583" s="49"/>
      <c r="I583" s="47"/>
      <c r="J583" s="47"/>
      <c r="K583" s="50"/>
      <c r="L583" s="50"/>
      <c r="M583" s="50"/>
      <c r="N583" s="48"/>
      <c r="O583" s="51">
        <f>IF(OR(N583="Sm",N583="PtS",N583="PtR",N583="Pt"),P583,IF(AND(N583="C",K583&gt;0),K583+15*MAX(I583,J583)*0.001-0.06,IF(AND(N583="2C",K583&gt;0),K583+30*MAX(I583,J583)*0.001-0.06,IF(AND(N583="Cd",L583&gt;0,M583&gt;0),2*(L583+M583+10*MAX(I583,J583)*0.001-0.12),IF(AND(N583="Ep",M583&gt;0),M583+20*MAX(I583,J583)*0.001-0.06,IF(AND(N583="Et",M583&gt;0),2*(M583+10*MAX(I583,J583)*0.001-0.06),P583))))))</f>
        <v>0</v>
      </c>
      <c r="P583" s="93">
        <f>IF(AND(N583="Sm",K583&gt;0),K583+2*(15*MAX(I583,J583)*0.001)-0.06,IF(AND(N583="PtS",M583&gt;0),M583+30*MAX(I583,J583)*0.001+60*MAX(I583,J583)*0.001-0.05,IF(AND(N583="PtR",M583&gt;0),M583+60*MAX(I583,J583)*0.001,IF(AND(N583="Pt",M583&gt;0),M583+15*MAX(I583,J583)*0.001,IF(OR(N583="C",N583="2C",N583="Cd",N583="Ep",N583="Et",N583="Sm",N583="PtS",N583="PtR",N583="Pt"),0,K583)))))</f>
        <v>0</v>
      </c>
      <c r="Q583" s="53">
        <f t="shared" si="316"/>
        <v>0</v>
      </c>
      <c r="R583" s="53">
        <f t="shared" si="317"/>
        <v>0</v>
      </c>
      <c r="S583" s="53">
        <f t="shared" si="318"/>
        <v>0</v>
      </c>
      <c r="T583" s="54">
        <f t="shared" si="319"/>
        <v>0</v>
      </c>
      <c r="U583" s="54">
        <f t="shared" si="320"/>
        <v>0</v>
      </c>
      <c r="V583" s="54">
        <f t="shared" si="321"/>
        <v>0</v>
      </c>
      <c r="W583" s="54">
        <f t="shared" si="322"/>
        <v>0</v>
      </c>
      <c r="X583" s="54">
        <f t="shared" si="323"/>
        <v>0</v>
      </c>
      <c r="Y583" s="54">
        <f t="shared" si="324"/>
        <v>0</v>
      </c>
      <c r="Z583" s="54">
        <f t="shared" si="325"/>
        <v>0</v>
      </c>
      <c r="AA583" s="70">
        <f t="shared" si="326"/>
        <v>0</v>
      </c>
    </row>
    <row r="584" spans="1:28">
      <c r="A584" s="44"/>
      <c r="B584" s="72"/>
      <c r="C584" s="46" t="s">
        <v>70</v>
      </c>
      <c r="D584" s="46"/>
      <c r="E584" s="47">
        <v>1</v>
      </c>
      <c r="F584" s="48"/>
      <c r="G584" s="47">
        <v>3</v>
      </c>
      <c r="H584" s="49">
        <f>PRODUCT(E584,G584)</f>
        <v>3</v>
      </c>
      <c r="I584" s="47"/>
      <c r="J584" s="47">
        <v>12</v>
      </c>
      <c r="K584" s="50">
        <f>1.39+1.39</f>
        <v>2.78</v>
      </c>
      <c r="L584" s="50"/>
      <c r="M584" s="50"/>
      <c r="N584" s="48" t="s">
        <v>67</v>
      </c>
      <c r="O584" s="51">
        <f>IF(OR(N584="Sm",N584="PtS",N584="PtR",N584="Pt"),P584,IF(AND(N584="C",K584&gt;0),K584+18*MAX(I584,J584)*0.001-0.06,IF(AND(N584="2C",K584&gt;0),K584+36*MAX(I584,J584)*0.001-0.06,IF(AND(N584="Cd",L584&gt;0,M584&gt;0),2*(L584+M584+10.25*MAX(I584,J584)*0.001-0.12),IF(AND(N584="Ep",M584&gt;0),M584+22*MAX(I584,J584)*0.001-0.06,IF(AND(N584="Et",M584&gt;0),2*(M584+12.25*MAX(I584,J584)*0.001-0.06),P584))))))</f>
        <v>3.1519999999999997</v>
      </c>
      <c r="P584" s="93">
        <f>IF(AND(N584="Sm",K584&gt;0),K584+2*(17*MAX(I584,J584)*0.001)-0.06,IF(AND(N584="PtS",M584&gt;0),M584+35*MAX(I584,J584)*0.001+60*MAX(I584,J584)*0.001-0.05,IF(AND(N584="PtR",M584&gt;0),M584+60*MAX(I584,J584)*0.001,IF(AND(N584="Pt",M584&gt;0),M584+15*MAX(I584,J584)*0.001,IF(OR(N584="C",N584="2C",N584="Cd",N584="Ep",N584="Et",N584="Sm",N584="PtS",N584="PtR",N584="Pt"),0,K584)))))</f>
        <v>0</v>
      </c>
      <c r="Q584" s="53">
        <f t="shared" si="316"/>
        <v>0</v>
      </c>
      <c r="R584" s="53">
        <f t="shared" si="317"/>
        <v>0</v>
      </c>
      <c r="S584" s="53">
        <f t="shared" si="318"/>
        <v>0</v>
      </c>
      <c r="T584" s="54">
        <f t="shared" si="319"/>
        <v>0</v>
      </c>
      <c r="U584" s="54">
        <f t="shared" si="320"/>
        <v>0</v>
      </c>
      <c r="V584" s="54">
        <f t="shared" si="321"/>
        <v>0</v>
      </c>
      <c r="W584" s="54">
        <f t="shared" si="322"/>
        <v>9.4559999999999995</v>
      </c>
      <c r="X584" s="54">
        <f t="shared" si="323"/>
        <v>0</v>
      </c>
      <c r="Y584" s="54">
        <f t="shared" si="324"/>
        <v>0</v>
      </c>
      <c r="Z584" s="54">
        <f t="shared" si="325"/>
        <v>0</v>
      </c>
      <c r="AA584" s="70">
        <f t="shared" si="326"/>
        <v>0</v>
      </c>
      <c r="AB584" s="74"/>
    </row>
    <row r="585" spans="1:28">
      <c r="A585" s="44"/>
      <c r="B585" s="55"/>
      <c r="C585" s="46" t="s">
        <v>71</v>
      </c>
      <c r="D585" s="46"/>
      <c r="E585" s="47">
        <v>1</v>
      </c>
      <c r="F585" s="48"/>
      <c r="G585" s="47">
        <v>3</v>
      </c>
      <c r="H585" s="49">
        <f>PRODUCT(E585,G585)</f>
        <v>3</v>
      </c>
      <c r="I585" s="47"/>
      <c r="J585" s="47">
        <v>12</v>
      </c>
      <c r="K585" s="50">
        <f>+K584</f>
        <v>2.78</v>
      </c>
      <c r="L585" s="50"/>
      <c r="M585" s="50"/>
      <c r="N585" s="48" t="s">
        <v>67</v>
      </c>
      <c r="O585" s="51">
        <f>IF(OR(N585="Sm",N585="PtS",N585="PtR",N585="Pt"),P585,IF(AND(N585="C",K585&gt;0),K585+18*MAX(I585,J585)*0.001-0.06,IF(AND(N585="2C",K585&gt;0),K585+36*MAX(I585,J585)*0.001-0.06,IF(AND(N585="Cd",L585&gt;0,M585&gt;0),2*(L585+M585+10.25*MAX(I585,J585)*0.001-0.12),IF(AND(N585="Ep",M585&gt;0),M585+22*MAX(I585,J585)*0.001-0.06,IF(AND(N585="Et",M585&gt;0),2*(M585+12.25*MAX(I585,J585)*0.001-0.06),P585))))))</f>
        <v>3.1519999999999997</v>
      </c>
      <c r="P585" s="93">
        <f>IF(AND(N585="Sm",K585&gt;0),K585+2*(17*MAX(I585,J585)*0.001)-0.06,IF(AND(N585="PtS",M585&gt;0),M585+35*MAX(I585,J585)*0.001+60*MAX(I585,J585)*0.001-0.05,IF(AND(N585="PtR",M585&gt;0),M585+60*MAX(I585,J585)*0.001,IF(AND(N585="Pt",M585&gt;0),M585+15*MAX(I585,J585)*0.001,IF(OR(N585="C",N585="2C",N585="Cd",N585="Ep",N585="Et",N585="Sm",N585="PtS",N585="PtR",N585="Pt"),0,K585)))))</f>
        <v>0</v>
      </c>
      <c r="Q585" s="53">
        <f t="shared" si="316"/>
        <v>0</v>
      </c>
      <c r="R585" s="53">
        <f t="shared" si="317"/>
        <v>0</v>
      </c>
      <c r="S585" s="53">
        <f t="shared" si="318"/>
        <v>0</v>
      </c>
      <c r="T585" s="54">
        <f t="shared" si="319"/>
        <v>0</v>
      </c>
      <c r="U585" s="54">
        <f t="shared" si="320"/>
        <v>0</v>
      </c>
      <c r="V585" s="54">
        <f t="shared" si="321"/>
        <v>0</v>
      </c>
      <c r="W585" s="54">
        <f t="shared" si="322"/>
        <v>9.4559999999999995</v>
      </c>
      <c r="X585" s="54">
        <f t="shared" si="323"/>
        <v>0</v>
      </c>
      <c r="Y585" s="54">
        <f t="shared" si="324"/>
        <v>0</v>
      </c>
      <c r="Z585" s="54">
        <f t="shared" si="325"/>
        <v>0</v>
      </c>
      <c r="AA585" s="70">
        <f t="shared" si="326"/>
        <v>0</v>
      </c>
      <c r="AB585" s="74"/>
    </row>
    <row r="586" spans="1:28">
      <c r="A586" s="44"/>
      <c r="B586" s="75"/>
      <c r="C586" s="46" t="s">
        <v>65</v>
      </c>
      <c r="D586" s="46"/>
      <c r="E586" s="47">
        <v>1</v>
      </c>
      <c r="F586" s="48"/>
      <c r="G586" s="47">
        <f>2+2*5+((K584-(2*0.05+2*5*0.11))/0.16)+1</f>
        <v>22.875</v>
      </c>
      <c r="H586" s="49">
        <f>PRODUCT(E586,G586)</f>
        <v>22.875</v>
      </c>
      <c r="I586" s="47"/>
      <c r="J586" s="47">
        <v>6</v>
      </c>
      <c r="K586" s="73"/>
      <c r="L586" s="50">
        <v>0.2</v>
      </c>
      <c r="M586" s="50">
        <v>0.3</v>
      </c>
      <c r="N586" s="48" t="s">
        <v>66</v>
      </c>
      <c r="O586" s="51">
        <f>IF(OR(N586="Sm",N586="PtS",N586="PtR",N586="Pt"),P586,IF(AND(N586="C",K586&gt;0),K586+18*MAX(I586,J586)*0.001-0.06,IF(AND(N586="2C",K586&gt;0),K586+36*MAX(I586,J586)*0.001-0.06,IF(AND(N586="Cd",L586&gt;0,M586&gt;0),2*(L586+M586+10.25*MAX(I586,J586)*0.001-0.12),IF(AND(N586="Ep",M586&gt;0),M586+22*MAX(I586,J586)*0.001-0.06,IF(AND(N586="Et",M586&gt;0),2*(M586+12.25*MAX(I586,J586)*0.001-0.06),P586))))))</f>
        <v>0.88300000000000001</v>
      </c>
      <c r="P586" s="93">
        <f>IF(AND(N586="Sm",K586&gt;0),K586+2*(17*MAX(I586,J586)*0.001)-0.06,IF(AND(N586="PtS",M586&gt;0),M586+35*MAX(I586,J586)*0.001+60*MAX(I586,J586)*0.001-0.05,IF(AND(N586="PtR",M586&gt;0),M586+60*MAX(I586,J586)*0.001,IF(AND(N586="Pt",M586&gt;0),M586+15*MAX(I586,J586)*0.001,IF(OR(N586="C",N586="2C",N586="Cd",N586="Ep",N586="Et",N586="Sm",N586="PtS",N586="PtR",N586="Pt"),0,K586)))))</f>
        <v>0</v>
      </c>
      <c r="Q586" s="53">
        <f t="shared" si="316"/>
        <v>0</v>
      </c>
      <c r="R586" s="53">
        <f t="shared" si="317"/>
        <v>0</v>
      </c>
      <c r="S586" s="53">
        <f t="shared" si="318"/>
        <v>0</v>
      </c>
      <c r="T586" s="54">
        <f t="shared" si="319"/>
        <v>20.198625</v>
      </c>
      <c r="U586" s="54">
        <f t="shared" si="320"/>
        <v>0</v>
      </c>
      <c r="V586" s="54">
        <f t="shared" si="321"/>
        <v>0</v>
      </c>
      <c r="W586" s="54">
        <f t="shared" si="322"/>
        <v>0</v>
      </c>
      <c r="X586" s="54">
        <f t="shared" si="323"/>
        <v>0</v>
      </c>
      <c r="Y586" s="54">
        <f t="shared" si="324"/>
        <v>0</v>
      </c>
      <c r="Z586" s="54">
        <f t="shared" si="325"/>
        <v>0</v>
      </c>
      <c r="AA586" s="70">
        <f t="shared" si="326"/>
        <v>0</v>
      </c>
      <c r="AB586" s="74"/>
    </row>
    <row r="587" spans="1:28">
      <c r="A587" s="56"/>
      <c r="B587" s="46"/>
      <c r="C587" s="46" t="s">
        <v>60</v>
      </c>
      <c r="D587" s="46"/>
      <c r="E587" s="47">
        <v>1</v>
      </c>
      <c r="F587" s="48"/>
      <c r="G587" s="47">
        <f>G586</f>
        <v>22.875</v>
      </c>
      <c r="H587" s="49">
        <f>PRODUCT(E587,G587)</f>
        <v>22.875</v>
      </c>
      <c r="I587" s="47"/>
      <c r="J587" s="47">
        <v>6</v>
      </c>
      <c r="K587" s="50"/>
      <c r="L587" s="50"/>
      <c r="M587" s="50">
        <v>0.2</v>
      </c>
      <c r="N587" s="48" t="s">
        <v>61</v>
      </c>
      <c r="O587" s="51">
        <f>IF(OR(N587="Sm",N587="PtS",N587="PtR",N587="Pt"),P587,IF(AND(N587="C",K587&gt;0),K587+18*MAX(I587,J587)*0.001-0.06,IF(AND(N587="2C",K587&gt;0),K587+36*MAX(I587,J587)*0.001-0.06,IF(AND(N587="Cd",L587&gt;0,M587&gt;0),2*(L587+M587+10.25*MAX(I587,J587)*0.001-0.12),IF(AND(N587="Ep",M587&gt;0),M587+22*MAX(I587,J587)*0.001-0.06,IF(AND(N587="Et",M587&gt;0),2*(M587+12.25*MAX(I587,J587)*0.001-0.06),P587))))))</f>
        <v>0.27200000000000002</v>
      </c>
      <c r="P587" s="93">
        <f>IF(AND(N587="Sm",K587&gt;0),K587+2*(17*MAX(I587,J587)*0.001)-0.06,IF(AND(N587="PtS",M587&gt;0),M587+35*MAX(I587,J587)*0.001+60*MAX(I587,J587)*0.001-0.05,IF(AND(N587="PtR",M587&gt;0),M587+60*MAX(I587,J587)*0.001,IF(AND(N587="Pt",M587&gt;0),M587+15*MAX(I587,J587)*0.001,IF(OR(N587="C",N587="2C",N587="Cd",N587="Ep",N587="Et",N587="Sm",N587="PtS",N587="PtR",N587="Pt"),0,K587)))))</f>
        <v>0</v>
      </c>
      <c r="Q587" s="53">
        <f t="shared" si="316"/>
        <v>0</v>
      </c>
      <c r="R587" s="53">
        <f t="shared" si="317"/>
        <v>0</v>
      </c>
      <c r="S587" s="53">
        <f t="shared" si="318"/>
        <v>0</v>
      </c>
      <c r="T587" s="54">
        <f t="shared" si="319"/>
        <v>6.2220000000000004</v>
      </c>
      <c r="U587" s="54">
        <f t="shared" si="320"/>
        <v>0</v>
      </c>
      <c r="V587" s="54">
        <f t="shared" si="321"/>
        <v>0</v>
      </c>
      <c r="W587" s="54">
        <f t="shared" si="322"/>
        <v>0</v>
      </c>
      <c r="X587" s="54">
        <f t="shared" si="323"/>
        <v>0</v>
      </c>
      <c r="Y587" s="54">
        <f t="shared" si="324"/>
        <v>0</v>
      </c>
      <c r="Z587" s="54">
        <f t="shared" si="325"/>
        <v>0</v>
      </c>
      <c r="AA587" s="70">
        <f t="shared" si="326"/>
        <v>0</v>
      </c>
      <c r="AB587" s="74"/>
    </row>
    <row r="588" spans="1:28" ht="15.75">
      <c r="A588" s="140" t="s">
        <v>140</v>
      </c>
      <c r="B588" s="141"/>
      <c r="C588" s="141"/>
      <c r="D588" s="142"/>
      <c r="E588" s="47"/>
      <c r="F588" s="48"/>
      <c r="G588" s="47"/>
      <c r="H588" s="49"/>
      <c r="I588" s="47"/>
      <c r="J588" s="47"/>
      <c r="K588" s="50"/>
      <c r="L588" s="50"/>
      <c r="M588" s="50"/>
      <c r="N588" s="48"/>
      <c r="O588" s="51">
        <f>IF(OR(N588="Sm",N588="PtS",N588="PtR",N588="Pt"),P588,IF(AND(N588="C",K588&gt;0),K588+15*MAX(I588,J588)*0.001-0.06,IF(AND(N588="2C",K588&gt;0),K588+30*MAX(I588,J588)*0.001-0.06,IF(AND(N588="Cd",L588&gt;0,M588&gt;0),2*(L588+M588+10*MAX(I588,J588)*0.001-0.12),IF(AND(N588="Ep",M588&gt;0),M588+20*MAX(I588,J588)*0.001-0.06,IF(AND(N588="Et",M588&gt;0),2*(M588+10*MAX(I588,J588)*0.001-0.06),P588))))))</f>
        <v>0</v>
      </c>
      <c r="P588" s="93">
        <f>IF(AND(N588="Sm",K588&gt;0),K588+2*(15*MAX(I588,J588)*0.001)-0.06,IF(AND(N588="PtS",M588&gt;0),M588+30*MAX(I588,J588)*0.001+60*MAX(I588,J588)*0.001-0.05,IF(AND(N588="PtR",M588&gt;0),M588+60*MAX(I588,J588)*0.001,IF(AND(N588="Pt",M588&gt;0),M588+15*MAX(I588,J588)*0.001,IF(OR(N588="C",N588="2C",N588="Cd",N588="Ep",N588="Et",N588="Sm",N588="PtS",N588="PtR",N588="Pt"),0,K588)))))</f>
        <v>0</v>
      </c>
      <c r="Q588" s="53">
        <f t="shared" si="316"/>
        <v>0</v>
      </c>
      <c r="R588" s="53">
        <f t="shared" si="317"/>
        <v>0</v>
      </c>
      <c r="S588" s="53">
        <f t="shared" si="318"/>
        <v>0</v>
      </c>
      <c r="T588" s="54">
        <f t="shared" si="319"/>
        <v>0</v>
      </c>
      <c r="U588" s="54">
        <f t="shared" si="320"/>
        <v>0</v>
      </c>
      <c r="V588" s="54">
        <f t="shared" si="321"/>
        <v>0</v>
      </c>
      <c r="W588" s="54">
        <f t="shared" si="322"/>
        <v>0</v>
      </c>
      <c r="X588" s="54">
        <f t="shared" si="323"/>
        <v>0</v>
      </c>
      <c r="Y588" s="54">
        <f t="shared" si="324"/>
        <v>0</v>
      </c>
      <c r="Z588" s="54">
        <f t="shared" si="325"/>
        <v>0</v>
      </c>
      <c r="AA588" s="70">
        <f t="shared" si="326"/>
        <v>0</v>
      </c>
    </row>
    <row r="589" spans="1:28">
      <c r="A589" s="44"/>
      <c r="B589" s="72"/>
      <c r="C589" s="46" t="s">
        <v>70</v>
      </c>
      <c r="D589" s="46"/>
      <c r="E589" s="47">
        <v>1</v>
      </c>
      <c r="F589" s="48"/>
      <c r="G589" s="47">
        <v>3</v>
      </c>
      <c r="H589" s="49">
        <f>PRODUCT(E589,G589)</f>
        <v>3</v>
      </c>
      <c r="I589" s="47"/>
      <c r="J589" s="47">
        <v>12</v>
      </c>
      <c r="K589" s="50">
        <f>1.39+1.39</f>
        <v>2.78</v>
      </c>
      <c r="L589" s="50"/>
      <c r="M589" s="50"/>
      <c r="N589" s="48" t="s">
        <v>67</v>
      </c>
      <c r="O589" s="51">
        <f>IF(OR(N589="Sm",N589="PtS",N589="PtR",N589="Pt"),P589,IF(AND(N589="C",K589&gt;0),K589+18*MAX(I589,J589)*0.001-0.06,IF(AND(N589="2C",K589&gt;0),K589+36*MAX(I589,J589)*0.001-0.06,IF(AND(N589="Cd",L589&gt;0,M589&gt;0),2*(L589+M589+10.25*MAX(I589,J589)*0.001-0.12),IF(AND(N589="Ep",M589&gt;0),M589+22*MAX(I589,J589)*0.001-0.06,IF(AND(N589="Et",M589&gt;0),2*(M589+12.25*MAX(I589,J589)*0.001-0.06),P589))))))</f>
        <v>3.1519999999999997</v>
      </c>
      <c r="P589" s="93">
        <f>IF(AND(N589="Sm",K589&gt;0),K589+2*(17*MAX(I589,J589)*0.001)-0.06,IF(AND(N589="PtS",M589&gt;0),M589+35*MAX(I589,J589)*0.001+60*MAX(I589,J589)*0.001-0.05,IF(AND(N589="PtR",M589&gt;0),M589+60*MAX(I589,J589)*0.001,IF(AND(N589="Pt",M589&gt;0),M589+15*MAX(I589,J589)*0.001,IF(OR(N589="C",N589="2C",N589="Cd",N589="Ep",N589="Et",N589="Sm",N589="PtS",N589="PtR",N589="Pt"),0,K589)))))</f>
        <v>0</v>
      </c>
      <c r="Q589" s="53">
        <f t="shared" si="316"/>
        <v>0</v>
      </c>
      <c r="R589" s="53">
        <f t="shared" si="317"/>
        <v>0</v>
      </c>
      <c r="S589" s="53">
        <f t="shared" si="318"/>
        <v>0</v>
      </c>
      <c r="T589" s="54">
        <f t="shared" si="319"/>
        <v>0</v>
      </c>
      <c r="U589" s="54">
        <f t="shared" si="320"/>
        <v>0</v>
      </c>
      <c r="V589" s="54">
        <f t="shared" si="321"/>
        <v>0</v>
      </c>
      <c r="W589" s="54">
        <f t="shared" si="322"/>
        <v>9.4559999999999995</v>
      </c>
      <c r="X589" s="54">
        <f t="shared" si="323"/>
        <v>0</v>
      </c>
      <c r="Y589" s="54">
        <f t="shared" si="324"/>
        <v>0</v>
      </c>
      <c r="Z589" s="54">
        <f t="shared" si="325"/>
        <v>0</v>
      </c>
      <c r="AA589" s="70">
        <f t="shared" si="326"/>
        <v>0</v>
      </c>
      <c r="AB589" s="74"/>
    </row>
    <row r="590" spans="1:28">
      <c r="A590" s="44"/>
      <c r="B590" s="55"/>
      <c r="C590" s="46" t="s">
        <v>71</v>
      </c>
      <c r="D590" s="46"/>
      <c r="E590" s="47">
        <v>1</v>
      </c>
      <c r="F590" s="48"/>
      <c r="G590" s="47">
        <v>3</v>
      </c>
      <c r="H590" s="49">
        <f>PRODUCT(E590,G590)</f>
        <v>3</v>
      </c>
      <c r="I590" s="47"/>
      <c r="J590" s="47">
        <v>12</v>
      </c>
      <c r="K590" s="50">
        <f>+K589</f>
        <v>2.78</v>
      </c>
      <c r="L590" s="50"/>
      <c r="M590" s="50"/>
      <c r="N590" s="48" t="s">
        <v>67</v>
      </c>
      <c r="O590" s="51">
        <f>IF(OR(N590="Sm",N590="PtS",N590="PtR",N590="Pt"),P590,IF(AND(N590="C",K590&gt;0),K590+18*MAX(I590,J590)*0.001-0.06,IF(AND(N590="2C",K590&gt;0),K590+36*MAX(I590,J590)*0.001-0.06,IF(AND(N590="Cd",L590&gt;0,M590&gt;0),2*(L590+M590+10.25*MAX(I590,J590)*0.001-0.12),IF(AND(N590="Ep",M590&gt;0),M590+22*MAX(I590,J590)*0.001-0.06,IF(AND(N590="Et",M590&gt;0),2*(M590+12.25*MAX(I590,J590)*0.001-0.06),P590))))))</f>
        <v>3.1519999999999997</v>
      </c>
      <c r="P590" s="93">
        <f>IF(AND(N590="Sm",K590&gt;0),K590+2*(17*MAX(I590,J590)*0.001)-0.06,IF(AND(N590="PtS",M590&gt;0),M590+35*MAX(I590,J590)*0.001+60*MAX(I590,J590)*0.001-0.05,IF(AND(N590="PtR",M590&gt;0),M590+60*MAX(I590,J590)*0.001,IF(AND(N590="Pt",M590&gt;0),M590+15*MAX(I590,J590)*0.001,IF(OR(N590="C",N590="2C",N590="Cd",N590="Ep",N590="Et",N590="Sm",N590="PtS",N590="PtR",N590="Pt"),0,K590)))))</f>
        <v>0</v>
      </c>
      <c r="Q590" s="53">
        <f t="shared" si="316"/>
        <v>0</v>
      </c>
      <c r="R590" s="53">
        <f t="shared" si="317"/>
        <v>0</v>
      </c>
      <c r="S590" s="53">
        <f t="shared" si="318"/>
        <v>0</v>
      </c>
      <c r="T590" s="54">
        <f t="shared" si="319"/>
        <v>0</v>
      </c>
      <c r="U590" s="54">
        <f t="shared" si="320"/>
        <v>0</v>
      </c>
      <c r="V590" s="54">
        <f t="shared" si="321"/>
        <v>0</v>
      </c>
      <c r="W590" s="54">
        <f t="shared" si="322"/>
        <v>9.4559999999999995</v>
      </c>
      <c r="X590" s="54">
        <f t="shared" si="323"/>
        <v>0</v>
      </c>
      <c r="Y590" s="54">
        <f t="shared" si="324"/>
        <v>0</v>
      </c>
      <c r="Z590" s="54">
        <f t="shared" si="325"/>
        <v>0</v>
      </c>
      <c r="AA590" s="70">
        <f t="shared" si="326"/>
        <v>0</v>
      </c>
      <c r="AB590" s="74"/>
    </row>
    <row r="591" spans="1:28">
      <c r="A591" s="44"/>
      <c r="B591" s="75"/>
      <c r="C591" s="46" t="s">
        <v>65</v>
      </c>
      <c r="D591" s="46"/>
      <c r="E591" s="47">
        <v>1</v>
      </c>
      <c r="F591" s="48"/>
      <c r="G591" s="47">
        <f>2+2*5+((K589-(2*0.05+2*5*0.11))/0.16)+1</f>
        <v>22.875</v>
      </c>
      <c r="H591" s="49">
        <f>PRODUCT(E591,G591)</f>
        <v>22.875</v>
      </c>
      <c r="I591" s="47"/>
      <c r="J591" s="47">
        <v>6</v>
      </c>
      <c r="K591" s="73"/>
      <c r="L591" s="50">
        <v>0.2</v>
      </c>
      <c r="M591" s="50">
        <v>0.3</v>
      </c>
      <c r="N591" s="48" t="s">
        <v>66</v>
      </c>
      <c r="O591" s="51">
        <f>IF(OR(N591="Sm",N591="PtS",N591="PtR",N591="Pt"),P591,IF(AND(N591="C",K591&gt;0),K591+18*MAX(I591,J591)*0.001-0.06,IF(AND(N591="2C",K591&gt;0),K591+36*MAX(I591,J591)*0.001-0.06,IF(AND(N591="Cd",L591&gt;0,M591&gt;0),2*(L591+M591+10.25*MAX(I591,J591)*0.001-0.12),IF(AND(N591="Ep",M591&gt;0),M591+22*MAX(I591,J591)*0.001-0.06,IF(AND(N591="Et",M591&gt;0),2*(M591+12.25*MAX(I591,J591)*0.001-0.06),P591))))))</f>
        <v>0.88300000000000001</v>
      </c>
      <c r="P591" s="93">
        <f>IF(AND(N591="Sm",K591&gt;0),K591+2*(17*MAX(I591,J591)*0.001)-0.06,IF(AND(N591="PtS",M591&gt;0),M591+35*MAX(I591,J591)*0.001+60*MAX(I591,J591)*0.001-0.05,IF(AND(N591="PtR",M591&gt;0),M591+60*MAX(I591,J591)*0.001,IF(AND(N591="Pt",M591&gt;0),M591+15*MAX(I591,J591)*0.001,IF(OR(N591="C",N591="2C",N591="Cd",N591="Ep",N591="Et",N591="Sm",N591="PtS",N591="PtR",N591="Pt"),0,K591)))))</f>
        <v>0</v>
      </c>
      <c r="Q591" s="53">
        <f t="shared" si="316"/>
        <v>0</v>
      </c>
      <c r="R591" s="53">
        <f t="shared" si="317"/>
        <v>0</v>
      </c>
      <c r="S591" s="53">
        <f t="shared" si="318"/>
        <v>0</v>
      </c>
      <c r="T591" s="54">
        <f t="shared" si="319"/>
        <v>20.198625</v>
      </c>
      <c r="U591" s="54">
        <f t="shared" si="320"/>
        <v>0</v>
      </c>
      <c r="V591" s="54">
        <f t="shared" si="321"/>
        <v>0</v>
      </c>
      <c r="W591" s="54">
        <f t="shared" si="322"/>
        <v>0</v>
      </c>
      <c r="X591" s="54">
        <f t="shared" si="323"/>
        <v>0</v>
      </c>
      <c r="Y591" s="54">
        <f t="shared" si="324"/>
        <v>0</v>
      </c>
      <c r="Z591" s="54">
        <f t="shared" si="325"/>
        <v>0</v>
      </c>
      <c r="AA591" s="70">
        <f t="shared" si="326"/>
        <v>0</v>
      </c>
      <c r="AB591" s="74"/>
    </row>
    <row r="592" spans="1:28">
      <c r="A592" s="56"/>
      <c r="B592" s="46"/>
      <c r="C592" s="46" t="s">
        <v>60</v>
      </c>
      <c r="D592" s="46"/>
      <c r="E592" s="47">
        <v>1</v>
      </c>
      <c r="F592" s="48"/>
      <c r="G592" s="47">
        <f>G591</f>
        <v>22.875</v>
      </c>
      <c r="H592" s="49">
        <f>PRODUCT(E592,G592)</f>
        <v>22.875</v>
      </c>
      <c r="I592" s="47"/>
      <c r="J592" s="47">
        <v>6</v>
      </c>
      <c r="K592" s="50"/>
      <c r="L592" s="50"/>
      <c r="M592" s="50">
        <v>0.2</v>
      </c>
      <c r="N592" s="48" t="s">
        <v>61</v>
      </c>
      <c r="O592" s="51">
        <f>IF(OR(N592="Sm",N592="PtS",N592="PtR",N592="Pt"),P592,IF(AND(N592="C",K592&gt;0),K592+18*MAX(I592,J592)*0.001-0.06,IF(AND(N592="2C",K592&gt;0),K592+36*MAX(I592,J592)*0.001-0.06,IF(AND(N592="Cd",L592&gt;0,M592&gt;0),2*(L592+M592+10.25*MAX(I592,J592)*0.001-0.12),IF(AND(N592="Ep",M592&gt;0),M592+22*MAX(I592,J592)*0.001-0.06,IF(AND(N592="Et",M592&gt;0),2*(M592+12.25*MAX(I592,J592)*0.001-0.06),P592))))))</f>
        <v>0.27200000000000002</v>
      </c>
      <c r="P592" s="93">
        <f>IF(AND(N592="Sm",K592&gt;0),K592+2*(17*MAX(I592,J592)*0.001)-0.06,IF(AND(N592="PtS",M592&gt;0),M592+35*MAX(I592,J592)*0.001+60*MAX(I592,J592)*0.001-0.05,IF(AND(N592="PtR",M592&gt;0),M592+60*MAX(I592,J592)*0.001,IF(AND(N592="Pt",M592&gt;0),M592+15*MAX(I592,J592)*0.001,IF(OR(N592="C",N592="2C",N592="Cd",N592="Ep",N592="Et",N592="Sm",N592="PtS",N592="PtR",N592="Pt"),0,K592)))))</f>
        <v>0</v>
      </c>
      <c r="Q592" s="53">
        <f t="shared" si="316"/>
        <v>0</v>
      </c>
      <c r="R592" s="53">
        <f t="shared" si="317"/>
        <v>0</v>
      </c>
      <c r="S592" s="53">
        <f t="shared" si="318"/>
        <v>0</v>
      </c>
      <c r="T592" s="54">
        <f t="shared" si="319"/>
        <v>6.2220000000000004</v>
      </c>
      <c r="U592" s="54">
        <f t="shared" si="320"/>
        <v>0</v>
      </c>
      <c r="V592" s="54">
        <f t="shared" si="321"/>
        <v>0</v>
      </c>
      <c r="W592" s="54">
        <f t="shared" si="322"/>
        <v>0</v>
      </c>
      <c r="X592" s="54">
        <f t="shared" si="323"/>
        <v>0</v>
      </c>
      <c r="Y592" s="54">
        <f t="shared" si="324"/>
        <v>0</v>
      </c>
      <c r="Z592" s="54">
        <f t="shared" si="325"/>
        <v>0</v>
      </c>
      <c r="AA592" s="70">
        <f t="shared" si="326"/>
        <v>0</v>
      </c>
      <c r="AB592" s="74"/>
    </row>
    <row r="593" spans="1:28" ht="15.75">
      <c r="A593" s="140" t="s">
        <v>141</v>
      </c>
      <c r="B593" s="141"/>
      <c r="C593" s="141"/>
      <c r="D593" s="142"/>
      <c r="E593" s="47"/>
      <c r="F593" s="48"/>
      <c r="G593" s="47"/>
      <c r="H593" s="49"/>
      <c r="I593" s="47"/>
      <c r="J593" s="47"/>
      <c r="K593" s="50"/>
      <c r="L593" s="50"/>
      <c r="M593" s="50"/>
      <c r="N593" s="48"/>
      <c r="O593" s="51">
        <f>IF(OR(N593="Sm",N593="PtS",N593="PtR",N593="Pt"),P593,IF(AND(N593="C",K593&gt;0),K593+15*MAX(I593,J593)*0.001-0.06,IF(AND(N593="2C",K593&gt;0),K593+30*MAX(I593,J593)*0.001-0.06,IF(AND(N593="Cd",L593&gt;0,M593&gt;0),2*(L593+M593+10*MAX(I593,J593)*0.001-0.12),IF(AND(N593="Ep",M593&gt;0),M593+20*MAX(I593,J593)*0.001-0.06,IF(AND(N593="Et",M593&gt;0),2*(M593+10*MAX(I593,J593)*0.001-0.06),P593))))))</f>
        <v>0</v>
      </c>
      <c r="P593" s="93">
        <f>IF(AND(N593="Sm",K593&gt;0),K593+2*(15*MAX(I593,J593)*0.001)-0.06,IF(AND(N593="PtS",M593&gt;0),M593+30*MAX(I593,J593)*0.001+60*MAX(I593,J593)*0.001-0.05,IF(AND(N593="PtR",M593&gt;0),M593+60*MAX(I593,J593)*0.001,IF(AND(N593="Pt",M593&gt;0),M593+15*MAX(I593,J593)*0.001,IF(OR(N593="C",N593="2C",N593="Cd",N593="Ep",N593="Et",N593="Sm",N593="PtS",N593="PtR",N593="Pt"),0,K593)))))</f>
        <v>0</v>
      </c>
      <c r="Q593" s="53">
        <f t="shared" si="316"/>
        <v>0</v>
      </c>
      <c r="R593" s="53">
        <f t="shared" si="317"/>
        <v>0</v>
      </c>
      <c r="S593" s="53">
        <f t="shared" si="318"/>
        <v>0</v>
      </c>
      <c r="T593" s="54">
        <f t="shared" si="319"/>
        <v>0</v>
      </c>
      <c r="U593" s="54">
        <f t="shared" si="320"/>
        <v>0</v>
      </c>
      <c r="V593" s="54">
        <f t="shared" si="321"/>
        <v>0</v>
      </c>
      <c r="W593" s="54">
        <f t="shared" si="322"/>
        <v>0</v>
      </c>
      <c r="X593" s="54">
        <f t="shared" si="323"/>
        <v>0</v>
      </c>
      <c r="Y593" s="54">
        <f t="shared" si="324"/>
        <v>0</v>
      </c>
      <c r="Z593" s="54">
        <f t="shared" si="325"/>
        <v>0</v>
      </c>
      <c r="AA593" s="70">
        <f t="shared" si="326"/>
        <v>0</v>
      </c>
    </row>
    <row r="594" spans="1:28">
      <c r="A594" s="44"/>
      <c r="B594" s="72"/>
      <c r="C594" s="46" t="s">
        <v>70</v>
      </c>
      <c r="D594" s="46"/>
      <c r="E594" s="47">
        <v>1</v>
      </c>
      <c r="F594" s="48"/>
      <c r="G594" s="47">
        <v>3</v>
      </c>
      <c r="H594" s="49">
        <f>PRODUCT(E594,G594)</f>
        <v>3</v>
      </c>
      <c r="I594" s="47"/>
      <c r="J594" s="47">
        <v>12</v>
      </c>
      <c r="K594" s="50">
        <f>1.39+1.39</f>
        <v>2.78</v>
      </c>
      <c r="L594" s="50"/>
      <c r="M594" s="50"/>
      <c r="N594" s="48" t="s">
        <v>67</v>
      </c>
      <c r="O594" s="51">
        <f>IF(OR(N594="Sm",N594="PtS",N594="PtR",N594="Pt"),P594,IF(AND(N594="C",K594&gt;0),K594+18*MAX(I594,J594)*0.001-0.06,IF(AND(N594="2C",K594&gt;0),K594+36*MAX(I594,J594)*0.001-0.06,IF(AND(N594="Cd",L594&gt;0,M594&gt;0),2*(L594+M594+10.25*MAX(I594,J594)*0.001-0.12),IF(AND(N594="Ep",M594&gt;0),M594+22*MAX(I594,J594)*0.001-0.06,IF(AND(N594="Et",M594&gt;0),2*(M594+12.25*MAX(I594,J594)*0.001-0.06),P594))))))</f>
        <v>3.1519999999999997</v>
      </c>
      <c r="P594" s="93">
        <f>IF(AND(N594="Sm",K594&gt;0),K594+2*(17*MAX(I594,J594)*0.001)-0.06,IF(AND(N594="PtS",M594&gt;0),M594+35*MAX(I594,J594)*0.001+60*MAX(I594,J594)*0.001-0.05,IF(AND(N594="PtR",M594&gt;0),M594+60*MAX(I594,J594)*0.001,IF(AND(N594="Pt",M594&gt;0),M594+15*MAX(I594,J594)*0.001,IF(OR(N594="C",N594="2C",N594="Cd",N594="Ep",N594="Et",N594="Sm",N594="PtS",N594="PtR",N594="Pt"),0,K594)))))</f>
        <v>0</v>
      </c>
      <c r="Q594" s="53">
        <f t="shared" si="316"/>
        <v>0</v>
      </c>
      <c r="R594" s="53">
        <f t="shared" si="317"/>
        <v>0</v>
      </c>
      <c r="S594" s="53">
        <f t="shared" si="318"/>
        <v>0</v>
      </c>
      <c r="T594" s="54">
        <f t="shared" si="319"/>
        <v>0</v>
      </c>
      <c r="U594" s="54">
        <f t="shared" si="320"/>
        <v>0</v>
      </c>
      <c r="V594" s="54">
        <f t="shared" si="321"/>
        <v>0</v>
      </c>
      <c r="W594" s="54">
        <f t="shared" si="322"/>
        <v>9.4559999999999995</v>
      </c>
      <c r="X594" s="54">
        <f t="shared" si="323"/>
        <v>0</v>
      </c>
      <c r="Y594" s="54">
        <f t="shared" si="324"/>
        <v>0</v>
      </c>
      <c r="Z594" s="54">
        <f t="shared" si="325"/>
        <v>0</v>
      </c>
      <c r="AA594" s="70">
        <f t="shared" si="326"/>
        <v>0</v>
      </c>
      <c r="AB594" s="74"/>
    </row>
    <row r="595" spans="1:28">
      <c r="A595" s="44"/>
      <c r="B595" s="55"/>
      <c r="C595" s="46" t="s">
        <v>71</v>
      </c>
      <c r="D595" s="46"/>
      <c r="E595" s="47">
        <v>1</v>
      </c>
      <c r="F595" s="48"/>
      <c r="G595" s="47">
        <v>3</v>
      </c>
      <c r="H595" s="49">
        <f>PRODUCT(E595,G595)</f>
        <v>3</v>
      </c>
      <c r="I595" s="47"/>
      <c r="J595" s="47">
        <v>12</v>
      </c>
      <c r="K595" s="50">
        <f>+K594</f>
        <v>2.78</v>
      </c>
      <c r="L595" s="50"/>
      <c r="M595" s="50"/>
      <c r="N595" s="48" t="s">
        <v>67</v>
      </c>
      <c r="O595" s="51">
        <f>IF(OR(N595="Sm",N595="PtS",N595="PtR",N595="Pt"),P595,IF(AND(N595="C",K595&gt;0),K595+18*MAX(I595,J595)*0.001-0.06,IF(AND(N595="2C",K595&gt;0),K595+36*MAX(I595,J595)*0.001-0.06,IF(AND(N595="Cd",L595&gt;0,M595&gt;0),2*(L595+M595+10.25*MAX(I595,J595)*0.001-0.12),IF(AND(N595="Ep",M595&gt;0),M595+22*MAX(I595,J595)*0.001-0.06,IF(AND(N595="Et",M595&gt;0),2*(M595+12.25*MAX(I595,J595)*0.001-0.06),P595))))))</f>
        <v>3.1519999999999997</v>
      </c>
      <c r="P595" s="93">
        <f>IF(AND(N595="Sm",K595&gt;0),K595+2*(17*MAX(I595,J595)*0.001)-0.06,IF(AND(N595="PtS",M595&gt;0),M595+35*MAX(I595,J595)*0.001+60*MAX(I595,J595)*0.001-0.05,IF(AND(N595="PtR",M595&gt;0),M595+60*MAX(I595,J595)*0.001,IF(AND(N595="Pt",M595&gt;0),M595+15*MAX(I595,J595)*0.001,IF(OR(N595="C",N595="2C",N595="Cd",N595="Ep",N595="Et",N595="Sm",N595="PtS",N595="PtR",N595="Pt"),0,K595)))))</f>
        <v>0</v>
      </c>
      <c r="Q595" s="53">
        <f t="shared" si="316"/>
        <v>0</v>
      </c>
      <c r="R595" s="53">
        <f t="shared" si="317"/>
        <v>0</v>
      </c>
      <c r="S595" s="53">
        <f t="shared" si="318"/>
        <v>0</v>
      </c>
      <c r="T595" s="54">
        <f t="shared" si="319"/>
        <v>0</v>
      </c>
      <c r="U595" s="54">
        <f t="shared" si="320"/>
        <v>0</v>
      </c>
      <c r="V595" s="54">
        <f t="shared" si="321"/>
        <v>0</v>
      </c>
      <c r="W595" s="54">
        <f t="shared" si="322"/>
        <v>9.4559999999999995</v>
      </c>
      <c r="X595" s="54">
        <f t="shared" si="323"/>
        <v>0</v>
      </c>
      <c r="Y595" s="54">
        <f t="shared" si="324"/>
        <v>0</v>
      </c>
      <c r="Z595" s="54">
        <f t="shared" si="325"/>
        <v>0</v>
      </c>
      <c r="AA595" s="70">
        <f t="shared" si="326"/>
        <v>0</v>
      </c>
      <c r="AB595" s="74"/>
    </row>
    <row r="596" spans="1:28">
      <c r="A596" s="44"/>
      <c r="B596" s="75"/>
      <c r="C596" s="46" t="s">
        <v>65</v>
      </c>
      <c r="D596" s="46"/>
      <c r="E596" s="47">
        <v>1</v>
      </c>
      <c r="F596" s="48"/>
      <c r="G596" s="47">
        <f>2+2*5+((K594-(2*0.05+2*5*0.11))/0.16)+1</f>
        <v>22.875</v>
      </c>
      <c r="H596" s="49">
        <f>PRODUCT(E596,G596)</f>
        <v>22.875</v>
      </c>
      <c r="I596" s="47"/>
      <c r="J596" s="47">
        <v>6</v>
      </c>
      <c r="K596" s="73"/>
      <c r="L596" s="50">
        <v>0.2</v>
      </c>
      <c r="M596" s="50">
        <v>0.3</v>
      </c>
      <c r="N596" s="48" t="s">
        <v>66</v>
      </c>
      <c r="O596" s="51">
        <f>IF(OR(N596="Sm",N596="PtS",N596="PtR",N596="Pt"),P596,IF(AND(N596="C",K596&gt;0),K596+18*MAX(I596,J596)*0.001-0.06,IF(AND(N596="2C",K596&gt;0),K596+36*MAX(I596,J596)*0.001-0.06,IF(AND(N596="Cd",L596&gt;0,M596&gt;0),2*(L596+M596+10.25*MAX(I596,J596)*0.001-0.12),IF(AND(N596="Ep",M596&gt;0),M596+22*MAX(I596,J596)*0.001-0.06,IF(AND(N596="Et",M596&gt;0),2*(M596+12.25*MAX(I596,J596)*0.001-0.06),P596))))))</f>
        <v>0.88300000000000001</v>
      </c>
      <c r="P596" s="93">
        <f>IF(AND(N596="Sm",K596&gt;0),K596+2*(17*MAX(I596,J596)*0.001)-0.06,IF(AND(N596="PtS",M596&gt;0),M596+35*MAX(I596,J596)*0.001+60*MAX(I596,J596)*0.001-0.05,IF(AND(N596="PtR",M596&gt;0),M596+60*MAX(I596,J596)*0.001,IF(AND(N596="Pt",M596&gt;0),M596+15*MAX(I596,J596)*0.001,IF(OR(N596="C",N596="2C",N596="Cd",N596="Ep",N596="Et",N596="Sm",N596="PtS",N596="PtR",N596="Pt"),0,K596)))))</f>
        <v>0</v>
      </c>
      <c r="Q596" s="53">
        <f t="shared" si="316"/>
        <v>0</v>
      </c>
      <c r="R596" s="53">
        <f t="shared" si="317"/>
        <v>0</v>
      </c>
      <c r="S596" s="53">
        <f t="shared" si="318"/>
        <v>0</v>
      </c>
      <c r="T596" s="54">
        <f t="shared" si="319"/>
        <v>20.198625</v>
      </c>
      <c r="U596" s="54">
        <f t="shared" si="320"/>
        <v>0</v>
      </c>
      <c r="V596" s="54">
        <f t="shared" si="321"/>
        <v>0</v>
      </c>
      <c r="W596" s="54">
        <f t="shared" si="322"/>
        <v>0</v>
      </c>
      <c r="X596" s="54">
        <f t="shared" si="323"/>
        <v>0</v>
      </c>
      <c r="Y596" s="54">
        <f t="shared" si="324"/>
        <v>0</v>
      </c>
      <c r="Z596" s="54">
        <f t="shared" si="325"/>
        <v>0</v>
      </c>
      <c r="AA596" s="70">
        <f t="shared" si="326"/>
        <v>0</v>
      </c>
      <c r="AB596" s="74"/>
    </row>
    <row r="597" spans="1:28">
      <c r="A597" s="56"/>
      <c r="B597" s="46"/>
      <c r="C597" s="46" t="s">
        <v>60</v>
      </c>
      <c r="D597" s="46"/>
      <c r="E597" s="47">
        <v>1</v>
      </c>
      <c r="F597" s="48"/>
      <c r="G597" s="47">
        <f>G596</f>
        <v>22.875</v>
      </c>
      <c r="H597" s="49">
        <f>PRODUCT(E597,G597)</f>
        <v>22.875</v>
      </c>
      <c r="I597" s="47"/>
      <c r="J597" s="47">
        <v>6</v>
      </c>
      <c r="K597" s="50"/>
      <c r="L597" s="50"/>
      <c r="M597" s="50">
        <v>0.2</v>
      </c>
      <c r="N597" s="48" t="s">
        <v>61</v>
      </c>
      <c r="O597" s="51">
        <f>IF(OR(N597="Sm",N597="PtS",N597="PtR",N597="Pt"),P597,IF(AND(N597="C",K597&gt;0),K597+18*MAX(I597,J597)*0.001-0.06,IF(AND(N597="2C",K597&gt;0),K597+36*MAX(I597,J597)*0.001-0.06,IF(AND(N597="Cd",L597&gt;0,M597&gt;0),2*(L597+M597+10.25*MAX(I597,J597)*0.001-0.12),IF(AND(N597="Ep",M597&gt;0),M597+22*MAX(I597,J597)*0.001-0.06,IF(AND(N597="Et",M597&gt;0),2*(M597+12.25*MAX(I597,J597)*0.001-0.06),P597))))))</f>
        <v>0.27200000000000002</v>
      </c>
      <c r="P597" s="93">
        <f>IF(AND(N597="Sm",K597&gt;0),K597+2*(17*MAX(I597,J597)*0.001)-0.06,IF(AND(N597="PtS",M597&gt;0),M597+35*MAX(I597,J597)*0.001+60*MAX(I597,J597)*0.001-0.05,IF(AND(N597="PtR",M597&gt;0),M597+60*MAX(I597,J597)*0.001,IF(AND(N597="Pt",M597&gt;0),M597+15*MAX(I597,J597)*0.001,IF(OR(N597="C",N597="2C",N597="Cd",N597="Ep",N597="Et",N597="Sm",N597="PtS",N597="PtR",N597="Pt"),0,K597)))))</f>
        <v>0</v>
      </c>
      <c r="Q597" s="53">
        <f t="shared" si="316"/>
        <v>0</v>
      </c>
      <c r="R597" s="53">
        <f t="shared" si="317"/>
        <v>0</v>
      </c>
      <c r="S597" s="53">
        <f t="shared" si="318"/>
        <v>0</v>
      </c>
      <c r="T597" s="54">
        <f t="shared" si="319"/>
        <v>6.2220000000000004</v>
      </c>
      <c r="U597" s="54">
        <f t="shared" si="320"/>
        <v>0</v>
      </c>
      <c r="V597" s="54">
        <f t="shared" si="321"/>
        <v>0</v>
      </c>
      <c r="W597" s="54">
        <f t="shared" si="322"/>
        <v>0</v>
      </c>
      <c r="X597" s="54">
        <f t="shared" si="323"/>
        <v>0</v>
      </c>
      <c r="Y597" s="54">
        <f t="shared" si="324"/>
        <v>0</v>
      </c>
      <c r="Z597" s="54">
        <f t="shared" si="325"/>
        <v>0</v>
      </c>
      <c r="AA597" s="70">
        <f t="shared" si="326"/>
        <v>0</v>
      </c>
      <c r="AB597" s="74"/>
    </row>
    <row r="598" spans="1:28">
      <c r="A598" s="150" t="s">
        <v>115</v>
      </c>
      <c r="B598" s="150"/>
      <c r="C598" s="150"/>
      <c r="D598" s="151"/>
      <c r="E598" s="47"/>
      <c r="F598" s="48"/>
      <c r="G598" s="47"/>
      <c r="H598" s="49"/>
      <c r="I598" s="47"/>
      <c r="J598" s="47"/>
      <c r="K598" s="50"/>
      <c r="L598" s="50"/>
      <c r="M598" s="50"/>
      <c r="N598" s="48"/>
      <c r="O598" s="51"/>
      <c r="P598" s="93"/>
      <c r="Q598" s="53"/>
      <c r="R598" s="53"/>
      <c r="S598" s="53"/>
      <c r="T598" s="54"/>
      <c r="U598" s="54"/>
      <c r="V598" s="54"/>
      <c r="W598" s="54"/>
      <c r="X598" s="54"/>
      <c r="Y598" s="54"/>
      <c r="Z598" s="54"/>
      <c r="AA598" s="54"/>
    </row>
    <row r="599" spans="1:28" ht="15.75">
      <c r="A599" s="140" t="s">
        <v>126</v>
      </c>
      <c r="B599" s="141"/>
      <c r="C599" s="141"/>
      <c r="D599" s="142"/>
      <c r="E599" s="47"/>
      <c r="F599" s="48"/>
      <c r="G599" s="47"/>
      <c r="H599" s="49"/>
      <c r="I599" s="47"/>
      <c r="J599" s="47"/>
      <c r="K599" s="50"/>
      <c r="L599" s="50"/>
      <c r="M599" s="50"/>
      <c r="N599" s="48"/>
      <c r="O599" s="51">
        <f>IF(OR(N599="Sm",N599="PtS",N599="PtR",N599="Pt"),P599,IF(AND(N599="C",K599&gt;0),K599+15*MAX(I599,J599)*0.001-0.06,IF(AND(N599="2C",K599&gt;0),K599+30*MAX(I599,J599)*0.001-0.06,IF(AND(N599="Cd",L599&gt;0,M599&gt;0),2*(L599+M599+10*MAX(I599,J599)*0.001-0.12),IF(AND(N599="Ep",M599&gt;0),M599+20*MAX(I599,J599)*0.001-0.06,IF(AND(N599="Et",M599&gt;0),2*(M599+10*MAX(I599,J599)*0.001-0.06),P599))))))</f>
        <v>0</v>
      </c>
      <c r="P599" s="93">
        <f>IF(AND(N599="Sm",K599&gt;0),K599+2*(15*MAX(I599,J599)*0.001)-0.06,IF(AND(N599="PtS",M599&gt;0),M599+30*MAX(I599,J599)*0.001+60*MAX(I599,J599)*0.001-0.05,IF(AND(N599="PtR",M599&gt;0),M599+60*MAX(I599,J599)*0.001,IF(AND(N599="Pt",M599&gt;0),M599+15*MAX(I599,J599)*0.001,IF(OR(N599="C",N599="2C",N599="Cd",N599="Ep",N599="Et",N599="Sm",N599="PtS",N599="PtR",N599="Pt"),0,K599)))))</f>
        <v>0</v>
      </c>
      <c r="Q599" s="53">
        <f t="shared" ref="Q599:Q662" si="327">IF(I599=6,H599*O599,0)</f>
        <v>0</v>
      </c>
      <c r="R599" s="53">
        <f t="shared" ref="R599:R662" si="328">IF(I599=8,H599*O599,0)</f>
        <v>0</v>
      </c>
      <c r="S599" s="53">
        <f t="shared" ref="S599:S662" si="329">IF(I599=10,H599*O599,0)</f>
        <v>0</v>
      </c>
      <c r="T599" s="54">
        <f t="shared" ref="T599:T662" si="330">IF(J599 =6,H599*O599,0)</f>
        <v>0</v>
      </c>
      <c r="U599" s="54">
        <f t="shared" ref="U599:U662" si="331">IF(J599 =8,H599*O599,0)</f>
        <v>0</v>
      </c>
      <c r="V599" s="54">
        <f t="shared" ref="V599:V662" si="332">IF(J599 =10,H599*O599,0)</f>
        <v>0</v>
      </c>
      <c r="W599" s="54">
        <f t="shared" ref="W599:W662" si="333">IF(J599 =12,H599*O599,0)</f>
        <v>0</v>
      </c>
      <c r="X599" s="54">
        <f t="shared" ref="X599:X662" si="334">IF(J599 =14,H599*O599,0)</f>
        <v>0</v>
      </c>
      <c r="Y599" s="54">
        <f t="shared" ref="Y599:Y662" si="335">IF(J599 =16,H599*O599,0)</f>
        <v>0</v>
      </c>
      <c r="Z599" s="54">
        <f t="shared" ref="Z599:Z662" si="336">IF(J599 =20,H599*O599,0)</f>
        <v>0</v>
      </c>
      <c r="AA599" s="70">
        <f t="shared" ref="AA599:AA662" si="337">IF(J599 =25,H599*O599,0)</f>
        <v>0</v>
      </c>
    </row>
    <row r="600" spans="1:28">
      <c r="A600" s="44"/>
      <c r="B600" s="72"/>
      <c r="C600" s="46" t="s">
        <v>70</v>
      </c>
      <c r="D600" s="46"/>
      <c r="E600" s="47">
        <v>1</v>
      </c>
      <c r="F600" s="48"/>
      <c r="G600" s="47">
        <v>6</v>
      </c>
      <c r="H600" s="49">
        <f>PRODUCT(E600,G600)</f>
        <v>6</v>
      </c>
      <c r="I600" s="47"/>
      <c r="J600" s="47">
        <v>16</v>
      </c>
      <c r="K600" s="50">
        <f>2.05+5.04</f>
        <v>7.09</v>
      </c>
      <c r="L600" s="50"/>
      <c r="M600" s="50"/>
      <c r="N600" s="48" t="s">
        <v>67</v>
      </c>
      <c r="O600" s="51">
        <f>IF(OR(N600="Sm",N600="PtS",N600="PtR",N600="Pt"),P600,IF(AND(N600="C",K600&gt;0),K600+18*MAX(I600,J600)*0.001-0.06,IF(AND(N600="2C",K600&gt;0),K600+36*MAX(I600,J600)*0.001-0.06,IF(AND(N600="Cd",L600&gt;0,M600&gt;0),2*(L600+M600+10.25*MAX(I600,J600)*0.001-0.12),IF(AND(N600="Ep",M600&gt;0),M600+22*MAX(I600,J600)*0.001-0.06,IF(AND(N600="Et",M600&gt;0),2*(M600+12.25*MAX(I600,J600)*0.001-0.06),P600))))))</f>
        <v>7.6060000000000008</v>
      </c>
      <c r="P600" s="93">
        <f>IF(AND(N600="Sm",K600&gt;0),K600+2*(17*MAX(I600,J600)*0.001)-0.06,IF(AND(N600="PtS",M600&gt;0),M600+35*MAX(I600,J600)*0.001+60*MAX(I600,J600)*0.001-0.05,IF(AND(N600="PtR",M600&gt;0),M600+60*MAX(I600,J600)*0.001,IF(AND(N600="Pt",M600&gt;0),M600+15*MAX(I600,J600)*0.001,IF(OR(N600="C",N600="2C",N600="Cd",N600="Ep",N600="Et",N600="Sm",N600="PtS",N600="PtR",N600="Pt"),0,K600)))))</f>
        <v>0</v>
      </c>
      <c r="Q600" s="53">
        <f t="shared" si="327"/>
        <v>0</v>
      </c>
      <c r="R600" s="53">
        <f t="shared" si="328"/>
        <v>0</v>
      </c>
      <c r="S600" s="53">
        <f t="shared" si="329"/>
        <v>0</v>
      </c>
      <c r="T600" s="54">
        <f t="shared" si="330"/>
        <v>0</v>
      </c>
      <c r="U600" s="54">
        <f t="shared" si="331"/>
        <v>0</v>
      </c>
      <c r="V600" s="54">
        <f t="shared" si="332"/>
        <v>0</v>
      </c>
      <c r="W600" s="54">
        <f t="shared" si="333"/>
        <v>0</v>
      </c>
      <c r="X600" s="54">
        <f t="shared" si="334"/>
        <v>0</v>
      </c>
      <c r="Y600" s="54">
        <f t="shared" si="335"/>
        <v>45.636000000000003</v>
      </c>
      <c r="Z600" s="54">
        <f t="shared" si="336"/>
        <v>0</v>
      </c>
      <c r="AA600" s="70">
        <f t="shared" si="337"/>
        <v>0</v>
      </c>
      <c r="AB600" s="74"/>
    </row>
    <row r="601" spans="1:28">
      <c r="A601" s="44"/>
      <c r="B601" s="55"/>
      <c r="C601" s="46" t="s">
        <v>71</v>
      </c>
      <c r="D601" s="46"/>
      <c r="E601" s="47">
        <v>1</v>
      </c>
      <c r="F601" s="48"/>
      <c r="G601" s="47">
        <f>6*2</f>
        <v>12</v>
      </c>
      <c r="H601" s="49">
        <f>PRODUCT(E601,G601)</f>
        <v>12</v>
      </c>
      <c r="I601" s="47"/>
      <c r="J601" s="47">
        <v>14</v>
      </c>
      <c r="K601" s="50">
        <f>+K600</f>
        <v>7.09</v>
      </c>
      <c r="L601" s="50"/>
      <c r="M601" s="50"/>
      <c r="N601" s="48" t="s">
        <v>67</v>
      </c>
      <c r="O601" s="51">
        <f>IF(OR(N601="Sm",N601="PtS",N601="PtR",N601="Pt"),P601,IF(AND(N601="C",K601&gt;0),K601+18*MAX(I601,J601)*0.001-0.06,IF(AND(N601="2C",K601&gt;0),K601+36*MAX(I601,J601)*0.001-0.06,IF(AND(N601="Cd",L601&gt;0,M601&gt;0),2*(L601+M601+10.25*MAX(I601,J601)*0.001-0.12),IF(AND(N601="Ep",M601&gt;0),M601+22*MAX(I601,J601)*0.001-0.06,IF(AND(N601="Et",M601&gt;0),2*(M601+12.25*MAX(I601,J601)*0.001-0.06),P601))))))</f>
        <v>7.5339999999999998</v>
      </c>
      <c r="P601" s="93">
        <f>IF(AND(N601="Sm",K601&gt;0),K601+2*(17*MAX(I601,J601)*0.001)-0.06,IF(AND(N601="PtS",M601&gt;0),M601+35*MAX(I601,J601)*0.001+60*MAX(I601,J601)*0.001-0.05,IF(AND(N601="PtR",M601&gt;0),M601+60*MAX(I601,J601)*0.001,IF(AND(N601="Pt",M601&gt;0),M601+15*MAX(I601,J601)*0.001,IF(OR(N601="C",N601="2C",N601="Cd",N601="Ep",N601="Et",N601="Sm",N601="PtS",N601="PtR",N601="Pt"),0,K601)))))</f>
        <v>0</v>
      </c>
      <c r="Q601" s="53">
        <f t="shared" si="327"/>
        <v>0</v>
      </c>
      <c r="R601" s="53">
        <f t="shared" si="328"/>
        <v>0</v>
      </c>
      <c r="S601" s="53">
        <f t="shared" si="329"/>
        <v>0</v>
      </c>
      <c r="T601" s="54">
        <f t="shared" si="330"/>
        <v>0</v>
      </c>
      <c r="U601" s="54">
        <f t="shared" si="331"/>
        <v>0</v>
      </c>
      <c r="V601" s="54">
        <f t="shared" si="332"/>
        <v>0</v>
      </c>
      <c r="W601" s="54">
        <f t="shared" si="333"/>
        <v>0</v>
      </c>
      <c r="X601" s="54">
        <f t="shared" si="334"/>
        <v>90.408000000000001</v>
      </c>
      <c r="Y601" s="54">
        <f t="shared" si="335"/>
        <v>0</v>
      </c>
      <c r="Z601" s="54">
        <f t="shared" si="336"/>
        <v>0</v>
      </c>
      <c r="AA601" s="70">
        <f t="shared" si="337"/>
        <v>0</v>
      </c>
      <c r="AB601" s="74"/>
    </row>
    <row r="602" spans="1:28">
      <c r="A602" s="44"/>
      <c r="B602" s="75"/>
      <c r="C602" s="46" t="s">
        <v>65</v>
      </c>
      <c r="D602" s="46"/>
      <c r="E602" s="47">
        <v>1</v>
      </c>
      <c r="F602" s="48"/>
      <c r="G602" s="47">
        <f>2+2*5+((K600-(2*0.05+2*5*0.11))/0.16)+1</f>
        <v>49.8125</v>
      </c>
      <c r="H602" s="49">
        <f>PRODUCT(E602,G602)</f>
        <v>49.8125</v>
      </c>
      <c r="I602" s="47"/>
      <c r="J602" s="47">
        <v>6</v>
      </c>
      <c r="K602" s="73"/>
      <c r="L602" s="50">
        <v>0.3</v>
      </c>
      <c r="M602" s="50">
        <v>0.7</v>
      </c>
      <c r="N602" s="48" t="s">
        <v>66</v>
      </c>
      <c r="O602" s="51">
        <f>IF(OR(N602="Sm",N602="PtS",N602="PtR",N602="Pt"),P602,IF(AND(N602="C",K602&gt;0),K602+18*MAX(I602,J602)*0.001-0.06,IF(AND(N602="2C",K602&gt;0),K602+36*MAX(I602,J602)*0.001-0.06,IF(AND(N602="Cd",L602&gt;0,M602&gt;0),2*(L602+M602+10.25*MAX(I602,J602)*0.001-0.12),IF(AND(N602="Ep",M602&gt;0),M602+22*MAX(I602,J602)*0.001-0.06,IF(AND(N602="Et",M602&gt;0),2*(M602+12.25*MAX(I602,J602)*0.001-0.06),P602))))))</f>
        <v>1.8830000000000002</v>
      </c>
      <c r="P602" s="93">
        <f>IF(AND(N602="Sm",K602&gt;0),K602+2*(17*MAX(I602,J602)*0.001)-0.06,IF(AND(N602="PtS",M602&gt;0),M602+35*MAX(I602,J602)*0.001+60*MAX(I602,J602)*0.001-0.05,IF(AND(N602="PtR",M602&gt;0),M602+60*MAX(I602,J602)*0.001,IF(AND(N602="Pt",M602&gt;0),M602+15*MAX(I602,J602)*0.001,IF(OR(N602="C",N602="2C",N602="Cd",N602="Ep",N602="Et",N602="Sm",N602="PtS",N602="PtR",N602="Pt"),0,K602)))))</f>
        <v>0</v>
      </c>
      <c r="Q602" s="53">
        <f t="shared" si="327"/>
        <v>0</v>
      </c>
      <c r="R602" s="53">
        <f t="shared" si="328"/>
        <v>0</v>
      </c>
      <c r="S602" s="53">
        <f t="shared" si="329"/>
        <v>0</v>
      </c>
      <c r="T602" s="54">
        <f t="shared" si="330"/>
        <v>93.796937500000013</v>
      </c>
      <c r="U602" s="54">
        <f t="shared" si="331"/>
        <v>0</v>
      </c>
      <c r="V602" s="54">
        <f t="shared" si="332"/>
        <v>0</v>
      </c>
      <c r="W602" s="54">
        <f t="shared" si="333"/>
        <v>0</v>
      </c>
      <c r="X602" s="54">
        <f t="shared" si="334"/>
        <v>0</v>
      </c>
      <c r="Y602" s="54">
        <f t="shared" si="335"/>
        <v>0</v>
      </c>
      <c r="Z602" s="54">
        <f t="shared" si="336"/>
        <v>0</v>
      </c>
      <c r="AA602" s="70">
        <f t="shared" si="337"/>
        <v>0</v>
      </c>
      <c r="AB602" s="74"/>
    </row>
    <row r="603" spans="1:28">
      <c r="A603" s="56"/>
      <c r="B603" s="46"/>
      <c r="C603" s="46" t="s">
        <v>60</v>
      </c>
      <c r="D603" s="46"/>
      <c r="E603" s="47">
        <v>1</v>
      </c>
      <c r="F603" s="48"/>
      <c r="G603" s="47">
        <f>G602</f>
        <v>49.8125</v>
      </c>
      <c r="H603" s="49">
        <f>PRODUCT(E603,G603)</f>
        <v>49.8125</v>
      </c>
      <c r="I603" s="47"/>
      <c r="J603" s="47">
        <v>6</v>
      </c>
      <c r="K603" s="50"/>
      <c r="L603" s="50"/>
      <c r="M603" s="50">
        <v>0.3</v>
      </c>
      <c r="N603" s="48" t="s">
        <v>61</v>
      </c>
      <c r="O603" s="51">
        <f>IF(OR(N603="Sm",N603="PtS",N603="PtR",N603="Pt"),P603,IF(AND(N603="C",K603&gt;0),K603+18*MAX(I603,J603)*0.001-0.06,IF(AND(N603="2C",K603&gt;0),K603+36*MAX(I603,J603)*0.001-0.06,IF(AND(N603="Cd",L603&gt;0,M603&gt;0),2*(L603+M603+10.25*MAX(I603,J603)*0.001-0.12),IF(AND(N603="Ep",M603&gt;0),M603+22*MAX(I603,J603)*0.001-0.06,IF(AND(N603="Et",M603&gt;0),2*(M603+12.25*MAX(I603,J603)*0.001-0.06),P603))))))</f>
        <v>0.372</v>
      </c>
      <c r="P603" s="93">
        <f>IF(AND(N603="Sm",K603&gt;0),K603+2*(17*MAX(I603,J603)*0.001)-0.06,IF(AND(N603="PtS",M603&gt;0),M603+35*MAX(I603,J603)*0.001+60*MAX(I603,J603)*0.001-0.05,IF(AND(N603="PtR",M603&gt;0),M603+60*MAX(I603,J603)*0.001,IF(AND(N603="Pt",M603&gt;0),M603+15*MAX(I603,J603)*0.001,IF(OR(N603="C",N603="2C",N603="Cd",N603="Ep",N603="Et",N603="Sm",N603="PtS",N603="PtR",N603="Pt"),0,K603)))))</f>
        <v>0</v>
      </c>
      <c r="Q603" s="53">
        <f t="shared" si="327"/>
        <v>0</v>
      </c>
      <c r="R603" s="53">
        <f t="shared" si="328"/>
        <v>0</v>
      </c>
      <c r="S603" s="53">
        <f t="shared" si="329"/>
        <v>0</v>
      </c>
      <c r="T603" s="54">
        <f t="shared" si="330"/>
        <v>18.530249999999999</v>
      </c>
      <c r="U603" s="54">
        <f t="shared" si="331"/>
        <v>0</v>
      </c>
      <c r="V603" s="54">
        <f t="shared" si="332"/>
        <v>0</v>
      </c>
      <c r="W603" s="54">
        <f t="shared" si="333"/>
        <v>0</v>
      </c>
      <c r="X603" s="54">
        <f t="shared" si="334"/>
        <v>0</v>
      </c>
      <c r="Y603" s="54">
        <f t="shared" si="335"/>
        <v>0</v>
      </c>
      <c r="Z603" s="54">
        <f t="shared" si="336"/>
        <v>0</v>
      </c>
      <c r="AA603" s="70">
        <f t="shared" si="337"/>
        <v>0</v>
      </c>
      <c r="AB603" s="74"/>
    </row>
    <row r="604" spans="1:28" ht="15.75">
      <c r="A604" s="140" t="s">
        <v>127</v>
      </c>
      <c r="B604" s="141"/>
      <c r="C604" s="141"/>
      <c r="D604" s="142"/>
      <c r="E604" s="47"/>
      <c r="F604" s="48"/>
      <c r="G604" s="47"/>
      <c r="H604" s="49"/>
      <c r="I604" s="47"/>
      <c r="J604" s="47"/>
      <c r="K604" s="50"/>
      <c r="L604" s="50"/>
      <c r="M604" s="50"/>
      <c r="N604" s="48"/>
      <c r="O604" s="51">
        <f>IF(OR(N604="Sm",N604="PtS",N604="PtR",N604="Pt"),P604,IF(AND(N604="C",K604&gt;0),K604+15*MAX(I604,J604)*0.001-0.06,IF(AND(N604="2C",K604&gt;0),K604+30*MAX(I604,J604)*0.001-0.06,IF(AND(N604="Cd",L604&gt;0,M604&gt;0),2*(L604+M604+10*MAX(I604,J604)*0.001-0.12),IF(AND(N604="Ep",M604&gt;0),M604+20*MAX(I604,J604)*0.001-0.06,IF(AND(N604="Et",M604&gt;0),2*(M604+10*MAX(I604,J604)*0.001-0.06),P604))))))</f>
        <v>0</v>
      </c>
      <c r="P604" s="93">
        <f>IF(AND(N604="Sm",K604&gt;0),K604+2*(15*MAX(I604,J604)*0.001)-0.06,IF(AND(N604="PtS",M604&gt;0),M604+30*MAX(I604,J604)*0.001+60*MAX(I604,J604)*0.001-0.05,IF(AND(N604="PtR",M604&gt;0),M604+60*MAX(I604,J604)*0.001,IF(AND(N604="Pt",M604&gt;0),M604+15*MAX(I604,J604)*0.001,IF(OR(N604="C",N604="2C",N604="Cd",N604="Ep",N604="Et",N604="Sm",N604="PtS",N604="PtR",N604="Pt"),0,K604)))))</f>
        <v>0</v>
      </c>
      <c r="Q604" s="53">
        <f t="shared" si="327"/>
        <v>0</v>
      </c>
      <c r="R604" s="53">
        <f t="shared" si="328"/>
        <v>0</v>
      </c>
      <c r="S604" s="53">
        <f t="shared" si="329"/>
        <v>0</v>
      </c>
      <c r="T604" s="54">
        <f t="shared" si="330"/>
        <v>0</v>
      </c>
      <c r="U604" s="54">
        <f t="shared" si="331"/>
        <v>0</v>
      </c>
      <c r="V604" s="54">
        <f t="shared" si="332"/>
        <v>0</v>
      </c>
      <c r="W604" s="54">
        <f t="shared" si="333"/>
        <v>0</v>
      </c>
      <c r="X604" s="54">
        <f t="shared" si="334"/>
        <v>0</v>
      </c>
      <c r="Y604" s="54">
        <f t="shared" si="335"/>
        <v>0</v>
      </c>
      <c r="Z604" s="54">
        <f t="shared" si="336"/>
        <v>0</v>
      </c>
      <c r="AA604" s="70">
        <f t="shared" si="337"/>
        <v>0</v>
      </c>
    </row>
    <row r="605" spans="1:28">
      <c r="A605" s="44"/>
      <c r="B605" s="72"/>
      <c r="C605" s="46" t="s">
        <v>70</v>
      </c>
      <c r="D605" s="46"/>
      <c r="E605" s="47">
        <v>1</v>
      </c>
      <c r="F605" s="48"/>
      <c r="G605" s="47">
        <v>6</v>
      </c>
      <c r="H605" s="49">
        <f>PRODUCT(E605,G605)</f>
        <v>6</v>
      </c>
      <c r="I605" s="47"/>
      <c r="J605" s="47">
        <v>16</v>
      </c>
      <c r="K605" s="50">
        <f>2.05+5.04</f>
        <v>7.09</v>
      </c>
      <c r="L605" s="50"/>
      <c r="M605" s="50"/>
      <c r="N605" s="48" t="s">
        <v>67</v>
      </c>
      <c r="O605" s="51">
        <f>IF(OR(N605="Sm",N605="PtS",N605="PtR",N605="Pt"),P605,IF(AND(N605="C",K605&gt;0),K605+18*MAX(I605,J605)*0.001-0.06,IF(AND(N605="2C",K605&gt;0),K605+36*MAX(I605,J605)*0.001-0.06,IF(AND(N605="Cd",L605&gt;0,M605&gt;0),2*(L605+M605+10.25*MAX(I605,J605)*0.001-0.12),IF(AND(N605="Ep",M605&gt;0),M605+22*MAX(I605,J605)*0.001-0.06,IF(AND(N605="Et",M605&gt;0),2*(M605+12.25*MAX(I605,J605)*0.001-0.06),P605))))))</f>
        <v>7.6060000000000008</v>
      </c>
      <c r="P605" s="93">
        <f>IF(AND(N605="Sm",K605&gt;0),K605+2*(17*MAX(I605,J605)*0.001)-0.06,IF(AND(N605="PtS",M605&gt;0),M605+35*MAX(I605,J605)*0.001+60*MAX(I605,J605)*0.001-0.05,IF(AND(N605="PtR",M605&gt;0),M605+60*MAX(I605,J605)*0.001,IF(AND(N605="Pt",M605&gt;0),M605+15*MAX(I605,J605)*0.001,IF(OR(N605="C",N605="2C",N605="Cd",N605="Ep",N605="Et",N605="Sm",N605="PtS",N605="PtR",N605="Pt"),0,K605)))))</f>
        <v>0</v>
      </c>
      <c r="Q605" s="53">
        <f t="shared" si="327"/>
        <v>0</v>
      </c>
      <c r="R605" s="53">
        <f t="shared" si="328"/>
        <v>0</v>
      </c>
      <c r="S605" s="53">
        <f t="shared" si="329"/>
        <v>0</v>
      </c>
      <c r="T605" s="54">
        <f t="shared" si="330"/>
        <v>0</v>
      </c>
      <c r="U605" s="54">
        <f t="shared" si="331"/>
        <v>0</v>
      </c>
      <c r="V605" s="54">
        <f t="shared" si="332"/>
        <v>0</v>
      </c>
      <c r="W605" s="54">
        <f t="shared" si="333"/>
        <v>0</v>
      </c>
      <c r="X605" s="54">
        <f t="shared" si="334"/>
        <v>0</v>
      </c>
      <c r="Y605" s="54">
        <f t="shared" si="335"/>
        <v>45.636000000000003</v>
      </c>
      <c r="Z605" s="54">
        <f t="shared" si="336"/>
        <v>0</v>
      </c>
      <c r="AA605" s="70">
        <f t="shared" si="337"/>
        <v>0</v>
      </c>
      <c r="AB605" s="74"/>
    </row>
    <row r="606" spans="1:28">
      <c r="A606" s="44"/>
      <c r="B606" s="55"/>
      <c r="C606" s="46" t="s">
        <v>71</v>
      </c>
      <c r="D606" s="46"/>
      <c r="E606" s="47">
        <v>1</v>
      </c>
      <c r="F606" s="48"/>
      <c r="G606" s="47">
        <f>6*2</f>
        <v>12</v>
      </c>
      <c r="H606" s="49">
        <f>PRODUCT(E606,G606)</f>
        <v>12</v>
      </c>
      <c r="I606" s="47"/>
      <c r="J606" s="47">
        <v>14</v>
      </c>
      <c r="K606" s="50">
        <f>+K605</f>
        <v>7.09</v>
      </c>
      <c r="L606" s="50"/>
      <c r="M606" s="50"/>
      <c r="N606" s="48" t="s">
        <v>67</v>
      </c>
      <c r="O606" s="51">
        <f>IF(OR(N606="Sm",N606="PtS",N606="PtR",N606="Pt"),P606,IF(AND(N606="C",K606&gt;0),K606+18*MAX(I606,J606)*0.001-0.06,IF(AND(N606="2C",K606&gt;0),K606+36*MAX(I606,J606)*0.001-0.06,IF(AND(N606="Cd",L606&gt;0,M606&gt;0),2*(L606+M606+10.25*MAX(I606,J606)*0.001-0.12),IF(AND(N606="Ep",M606&gt;0),M606+22*MAX(I606,J606)*0.001-0.06,IF(AND(N606="Et",M606&gt;0),2*(M606+12.25*MAX(I606,J606)*0.001-0.06),P606))))))</f>
        <v>7.5339999999999998</v>
      </c>
      <c r="P606" s="93">
        <f>IF(AND(N606="Sm",K606&gt;0),K606+2*(17*MAX(I606,J606)*0.001)-0.06,IF(AND(N606="PtS",M606&gt;0),M606+35*MAX(I606,J606)*0.001+60*MAX(I606,J606)*0.001-0.05,IF(AND(N606="PtR",M606&gt;0),M606+60*MAX(I606,J606)*0.001,IF(AND(N606="Pt",M606&gt;0),M606+15*MAX(I606,J606)*0.001,IF(OR(N606="C",N606="2C",N606="Cd",N606="Ep",N606="Et",N606="Sm",N606="PtS",N606="PtR",N606="Pt"),0,K606)))))</f>
        <v>0</v>
      </c>
      <c r="Q606" s="53">
        <f t="shared" si="327"/>
        <v>0</v>
      </c>
      <c r="R606" s="53">
        <f t="shared" si="328"/>
        <v>0</v>
      </c>
      <c r="S606" s="53">
        <f t="shared" si="329"/>
        <v>0</v>
      </c>
      <c r="T606" s="54">
        <f t="shared" si="330"/>
        <v>0</v>
      </c>
      <c r="U606" s="54">
        <f t="shared" si="331"/>
        <v>0</v>
      </c>
      <c r="V606" s="54">
        <f t="shared" si="332"/>
        <v>0</v>
      </c>
      <c r="W606" s="54">
        <f t="shared" si="333"/>
        <v>0</v>
      </c>
      <c r="X606" s="54">
        <f t="shared" si="334"/>
        <v>90.408000000000001</v>
      </c>
      <c r="Y606" s="54">
        <f t="shared" si="335"/>
        <v>0</v>
      </c>
      <c r="Z606" s="54">
        <f t="shared" si="336"/>
        <v>0</v>
      </c>
      <c r="AA606" s="70">
        <f t="shared" si="337"/>
        <v>0</v>
      </c>
      <c r="AB606" s="74"/>
    </row>
    <row r="607" spans="1:28">
      <c r="A607" s="44"/>
      <c r="B607" s="75"/>
      <c r="C607" s="46" t="s">
        <v>65</v>
      </c>
      <c r="D607" s="46"/>
      <c r="E607" s="47">
        <v>1</v>
      </c>
      <c r="F607" s="48"/>
      <c r="G607" s="47">
        <f>2+2*5+((K605-(2*0.05+2*5*0.11))/0.16)+1</f>
        <v>49.8125</v>
      </c>
      <c r="H607" s="49">
        <f>PRODUCT(E607,G607)</f>
        <v>49.8125</v>
      </c>
      <c r="I607" s="47"/>
      <c r="J607" s="47">
        <v>6</v>
      </c>
      <c r="K607" s="73"/>
      <c r="L607" s="50">
        <v>0.3</v>
      </c>
      <c r="M607" s="50">
        <v>0.7</v>
      </c>
      <c r="N607" s="48" t="s">
        <v>66</v>
      </c>
      <c r="O607" s="51">
        <f>IF(OR(N607="Sm",N607="PtS",N607="PtR",N607="Pt"),P607,IF(AND(N607="C",K607&gt;0),K607+18*MAX(I607,J607)*0.001-0.06,IF(AND(N607="2C",K607&gt;0),K607+36*MAX(I607,J607)*0.001-0.06,IF(AND(N607="Cd",L607&gt;0,M607&gt;0),2*(L607+M607+10.25*MAX(I607,J607)*0.001-0.12),IF(AND(N607="Ep",M607&gt;0),M607+22*MAX(I607,J607)*0.001-0.06,IF(AND(N607="Et",M607&gt;0),2*(M607+12.25*MAX(I607,J607)*0.001-0.06),P607))))))</f>
        <v>1.8830000000000002</v>
      </c>
      <c r="P607" s="93">
        <f>IF(AND(N607="Sm",K607&gt;0),K607+2*(17*MAX(I607,J607)*0.001)-0.06,IF(AND(N607="PtS",M607&gt;0),M607+35*MAX(I607,J607)*0.001+60*MAX(I607,J607)*0.001-0.05,IF(AND(N607="PtR",M607&gt;0),M607+60*MAX(I607,J607)*0.001,IF(AND(N607="Pt",M607&gt;0),M607+15*MAX(I607,J607)*0.001,IF(OR(N607="C",N607="2C",N607="Cd",N607="Ep",N607="Et",N607="Sm",N607="PtS",N607="PtR",N607="Pt"),0,K607)))))</f>
        <v>0</v>
      </c>
      <c r="Q607" s="53">
        <f t="shared" si="327"/>
        <v>0</v>
      </c>
      <c r="R607" s="53">
        <f t="shared" si="328"/>
        <v>0</v>
      </c>
      <c r="S607" s="53">
        <f t="shared" si="329"/>
        <v>0</v>
      </c>
      <c r="T607" s="54">
        <f t="shared" si="330"/>
        <v>93.796937500000013</v>
      </c>
      <c r="U607" s="54">
        <f t="shared" si="331"/>
        <v>0</v>
      </c>
      <c r="V607" s="54">
        <f t="shared" si="332"/>
        <v>0</v>
      </c>
      <c r="W607" s="54">
        <f t="shared" si="333"/>
        <v>0</v>
      </c>
      <c r="X607" s="54">
        <f t="shared" si="334"/>
        <v>0</v>
      </c>
      <c r="Y607" s="54">
        <f t="shared" si="335"/>
        <v>0</v>
      </c>
      <c r="Z607" s="54">
        <f t="shared" si="336"/>
        <v>0</v>
      </c>
      <c r="AA607" s="70">
        <f t="shared" si="337"/>
        <v>0</v>
      </c>
      <c r="AB607" s="74"/>
    </row>
    <row r="608" spans="1:28">
      <c r="A608" s="56"/>
      <c r="B608" s="46"/>
      <c r="C608" s="46" t="s">
        <v>60</v>
      </c>
      <c r="D608" s="46"/>
      <c r="E608" s="47">
        <v>1</v>
      </c>
      <c r="F608" s="48"/>
      <c r="G608" s="47">
        <f>G607</f>
        <v>49.8125</v>
      </c>
      <c r="H608" s="49">
        <f>PRODUCT(E608,G608)</f>
        <v>49.8125</v>
      </c>
      <c r="I608" s="47"/>
      <c r="J608" s="47">
        <v>6</v>
      </c>
      <c r="K608" s="50"/>
      <c r="L608" s="50"/>
      <c r="M608" s="50">
        <v>0.3</v>
      </c>
      <c r="N608" s="48" t="s">
        <v>61</v>
      </c>
      <c r="O608" s="51">
        <f>IF(OR(N608="Sm",N608="PtS",N608="PtR",N608="Pt"),P608,IF(AND(N608="C",K608&gt;0),K608+18*MAX(I608,J608)*0.001-0.06,IF(AND(N608="2C",K608&gt;0),K608+36*MAX(I608,J608)*0.001-0.06,IF(AND(N608="Cd",L608&gt;0,M608&gt;0),2*(L608+M608+10.25*MAX(I608,J608)*0.001-0.12),IF(AND(N608="Ep",M608&gt;0),M608+22*MAX(I608,J608)*0.001-0.06,IF(AND(N608="Et",M608&gt;0),2*(M608+12.25*MAX(I608,J608)*0.001-0.06),P608))))))</f>
        <v>0.372</v>
      </c>
      <c r="P608" s="93">
        <f>IF(AND(N608="Sm",K608&gt;0),K608+2*(17*MAX(I608,J608)*0.001)-0.06,IF(AND(N608="PtS",M608&gt;0),M608+35*MAX(I608,J608)*0.001+60*MAX(I608,J608)*0.001-0.05,IF(AND(N608="PtR",M608&gt;0),M608+60*MAX(I608,J608)*0.001,IF(AND(N608="Pt",M608&gt;0),M608+15*MAX(I608,J608)*0.001,IF(OR(N608="C",N608="2C",N608="Cd",N608="Ep",N608="Et",N608="Sm",N608="PtS",N608="PtR",N608="Pt"),0,K608)))))</f>
        <v>0</v>
      </c>
      <c r="Q608" s="53">
        <f t="shared" si="327"/>
        <v>0</v>
      </c>
      <c r="R608" s="53">
        <f t="shared" si="328"/>
        <v>0</v>
      </c>
      <c r="S608" s="53">
        <f t="shared" si="329"/>
        <v>0</v>
      </c>
      <c r="T608" s="54">
        <f t="shared" si="330"/>
        <v>18.530249999999999</v>
      </c>
      <c r="U608" s="54">
        <f t="shared" si="331"/>
        <v>0</v>
      </c>
      <c r="V608" s="54">
        <f t="shared" si="332"/>
        <v>0</v>
      </c>
      <c r="W608" s="54">
        <f t="shared" si="333"/>
        <v>0</v>
      </c>
      <c r="X608" s="54">
        <f t="shared" si="334"/>
        <v>0</v>
      </c>
      <c r="Y608" s="54">
        <f t="shared" si="335"/>
        <v>0</v>
      </c>
      <c r="Z608" s="54">
        <f t="shared" si="336"/>
        <v>0</v>
      </c>
      <c r="AA608" s="70">
        <f t="shared" si="337"/>
        <v>0</v>
      </c>
      <c r="AB608" s="74"/>
    </row>
    <row r="609" spans="1:28" ht="15.75">
      <c r="A609" s="140" t="s">
        <v>142</v>
      </c>
      <c r="B609" s="141"/>
      <c r="C609" s="141"/>
      <c r="D609" s="142"/>
      <c r="E609" s="47"/>
      <c r="F609" s="48"/>
      <c r="G609" s="47"/>
      <c r="H609" s="49"/>
      <c r="I609" s="47"/>
      <c r="J609" s="47"/>
      <c r="K609" s="50"/>
      <c r="L609" s="50"/>
      <c r="M609" s="50"/>
      <c r="N609" s="48"/>
      <c r="O609" s="51">
        <f>IF(OR(N609="Sm",N609="PtS",N609="PtR",N609="Pt"),P609,IF(AND(N609="C",K609&gt;0),K609+15*MAX(I609,J609)*0.001-0.06,IF(AND(N609="2C",K609&gt;0),K609+30*MAX(I609,J609)*0.001-0.06,IF(AND(N609="Cd",L609&gt;0,M609&gt;0),2*(L609+M609+10*MAX(I609,J609)*0.001-0.12),IF(AND(N609="Ep",M609&gt;0),M609+20*MAX(I609,J609)*0.001-0.06,IF(AND(N609="Et",M609&gt;0),2*(M609+10*MAX(I609,J609)*0.001-0.06),P609))))))</f>
        <v>0</v>
      </c>
      <c r="P609" s="93">
        <f>IF(AND(N609="Sm",K609&gt;0),K609+2*(15*MAX(I609,J609)*0.001)-0.06,IF(AND(N609="PtS",M609&gt;0),M609+30*MAX(I609,J609)*0.001+60*MAX(I609,J609)*0.001-0.05,IF(AND(N609="PtR",M609&gt;0),M609+60*MAX(I609,J609)*0.001,IF(AND(N609="Pt",M609&gt;0),M609+15*MAX(I609,J609)*0.001,IF(OR(N609="C",N609="2C",N609="Cd",N609="Ep",N609="Et",N609="Sm",N609="PtS",N609="PtR",N609="Pt"),0,K609)))))</f>
        <v>0</v>
      </c>
      <c r="Q609" s="53">
        <f t="shared" si="327"/>
        <v>0</v>
      </c>
      <c r="R609" s="53">
        <f t="shared" si="328"/>
        <v>0</v>
      </c>
      <c r="S609" s="53">
        <f t="shared" si="329"/>
        <v>0</v>
      </c>
      <c r="T609" s="54">
        <f t="shared" si="330"/>
        <v>0</v>
      </c>
      <c r="U609" s="54">
        <f t="shared" si="331"/>
        <v>0</v>
      </c>
      <c r="V609" s="54">
        <f t="shared" si="332"/>
        <v>0</v>
      </c>
      <c r="W609" s="54">
        <f t="shared" si="333"/>
        <v>0</v>
      </c>
      <c r="X609" s="54">
        <f t="shared" si="334"/>
        <v>0</v>
      </c>
      <c r="Y609" s="54">
        <f t="shared" si="335"/>
        <v>0</v>
      </c>
      <c r="Z609" s="54">
        <f t="shared" si="336"/>
        <v>0</v>
      </c>
      <c r="AA609" s="70">
        <f t="shared" si="337"/>
        <v>0</v>
      </c>
    </row>
    <row r="610" spans="1:28">
      <c r="A610" s="44"/>
      <c r="B610" s="72"/>
      <c r="C610" s="46" t="s">
        <v>70</v>
      </c>
      <c r="D610" s="46"/>
      <c r="E610" s="47">
        <v>1</v>
      </c>
      <c r="F610" s="48"/>
      <c r="G610" s="47">
        <v>3</v>
      </c>
      <c r="H610" s="49">
        <f>PRODUCT(E610,G610)</f>
        <v>3</v>
      </c>
      <c r="I610" s="47"/>
      <c r="J610" s="47">
        <v>12</v>
      </c>
      <c r="K610" s="50">
        <v>3.58</v>
      </c>
      <c r="L610" s="50"/>
      <c r="M610" s="50"/>
      <c r="N610" s="48" t="s">
        <v>67</v>
      </c>
      <c r="O610" s="51">
        <f>IF(OR(N610="Sm",N610="PtS",N610="PtR",N610="Pt"),P610,IF(AND(N610="C",K610&gt;0),K610+18*MAX(I610,J610)*0.001-0.06,IF(AND(N610="2C",K610&gt;0),K610+36*MAX(I610,J610)*0.001-0.06,IF(AND(N610="Cd",L610&gt;0,M610&gt;0),2*(L610+M610+10.25*MAX(I610,J610)*0.001-0.12),IF(AND(N610="Ep",M610&gt;0),M610+22*MAX(I610,J610)*0.001-0.06,IF(AND(N610="Et",M610&gt;0),2*(M610+12.25*MAX(I610,J610)*0.001-0.06),P610))))))</f>
        <v>3.9520000000000004</v>
      </c>
      <c r="P610" s="93">
        <f>IF(AND(N610="Sm",K610&gt;0),K610+2*(17*MAX(I610,J610)*0.001)-0.06,IF(AND(N610="PtS",M610&gt;0),M610+35*MAX(I610,J610)*0.001+60*MAX(I610,J610)*0.001-0.05,IF(AND(N610="PtR",M610&gt;0),M610+60*MAX(I610,J610)*0.001,IF(AND(N610="Pt",M610&gt;0),M610+15*MAX(I610,J610)*0.001,IF(OR(N610="C",N610="2C",N610="Cd",N610="Ep",N610="Et",N610="Sm",N610="PtS",N610="PtR",N610="Pt"),0,K610)))))</f>
        <v>0</v>
      </c>
      <c r="Q610" s="53">
        <f t="shared" si="327"/>
        <v>0</v>
      </c>
      <c r="R610" s="53">
        <f t="shared" si="328"/>
        <v>0</v>
      </c>
      <c r="S610" s="53">
        <f t="shared" si="329"/>
        <v>0</v>
      </c>
      <c r="T610" s="54">
        <f t="shared" si="330"/>
        <v>0</v>
      </c>
      <c r="U610" s="54">
        <f t="shared" si="331"/>
        <v>0</v>
      </c>
      <c r="V610" s="54">
        <f t="shared" si="332"/>
        <v>0</v>
      </c>
      <c r="W610" s="54">
        <f t="shared" si="333"/>
        <v>11.856000000000002</v>
      </c>
      <c r="X610" s="54">
        <f t="shared" si="334"/>
        <v>0</v>
      </c>
      <c r="Y610" s="54">
        <f t="shared" si="335"/>
        <v>0</v>
      </c>
      <c r="Z610" s="54">
        <f t="shared" si="336"/>
        <v>0</v>
      </c>
      <c r="AA610" s="70">
        <f t="shared" si="337"/>
        <v>0</v>
      </c>
      <c r="AB610" s="74"/>
    </row>
    <row r="611" spans="1:28">
      <c r="A611" s="44"/>
      <c r="B611" s="55"/>
      <c r="C611" s="46" t="s">
        <v>71</v>
      </c>
      <c r="D611" s="46"/>
      <c r="E611" s="47">
        <v>1</v>
      </c>
      <c r="F611" s="48"/>
      <c r="G611" s="47">
        <v>3</v>
      </c>
      <c r="H611" s="49">
        <f>PRODUCT(E611,G611)</f>
        <v>3</v>
      </c>
      <c r="I611" s="47"/>
      <c r="J611" s="47">
        <v>12</v>
      </c>
      <c r="K611" s="50">
        <f>+K610</f>
        <v>3.58</v>
      </c>
      <c r="L611" s="50"/>
      <c r="M611" s="50"/>
      <c r="N611" s="48" t="s">
        <v>67</v>
      </c>
      <c r="O611" s="51">
        <f>IF(OR(N611="Sm",N611="PtS",N611="PtR",N611="Pt"),P611,IF(AND(N611="C",K611&gt;0),K611+18*MAX(I611,J611)*0.001-0.06,IF(AND(N611="2C",K611&gt;0),K611+36*MAX(I611,J611)*0.001-0.06,IF(AND(N611="Cd",L611&gt;0,M611&gt;0),2*(L611+M611+10.25*MAX(I611,J611)*0.001-0.12),IF(AND(N611="Ep",M611&gt;0),M611+22*MAX(I611,J611)*0.001-0.06,IF(AND(N611="Et",M611&gt;0),2*(M611+12.25*MAX(I611,J611)*0.001-0.06),P611))))))</f>
        <v>3.9520000000000004</v>
      </c>
      <c r="P611" s="93">
        <f>IF(AND(N611="Sm",K611&gt;0),K611+2*(17*MAX(I611,J611)*0.001)-0.06,IF(AND(N611="PtS",M611&gt;0),M611+35*MAX(I611,J611)*0.001+60*MAX(I611,J611)*0.001-0.05,IF(AND(N611="PtR",M611&gt;0),M611+60*MAX(I611,J611)*0.001,IF(AND(N611="Pt",M611&gt;0),M611+15*MAX(I611,J611)*0.001,IF(OR(N611="C",N611="2C",N611="Cd",N611="Ep",N611="Et",N611="Sm",N611="PtS",N611="PtR",N611="Pt"),0,K611)))))</f>
        <v>0</v>
      </c>
      <c r="Q611" s="53">
        <f t="shared" si="327"/>
        <v>0</v>
      </c>
      <c r="R611" s="53">
        <f t="shared" si="328"/>
        <v>0</v>
      </c>
      <c r="S611" s="53">
        <f t="shared" si="329"/>
        <v>0</v>
      </c>
      <c r="T611" s="54">
        <f t="shared" si="330"/>
        <v>0</v>
      </c>
      <c r="U611" s="54">
        <f t="shared" si="331"/>
        <v>0</v>
      </c>
      <c r="V611" s="54">
        <f t="shared" si="332"/>
        <v>0</v>
      </c>
      <c r="W611" s="54">
        <f t="shared" si="333"/>
        <v>11.856000000000002</v>
      </c>
      <c r="X611" s="54">
        <f t="shared" si="334"/>
        <v>0</v>
      </c>
      <c r="Y611" s="54">
        <f t="shared" si="335"/>
        <v>0</v>
      </c>
      <c r="Z611" s="54">
        <f t="shared" si="336"/>
        <v>0</v>
      </c>
      <c r="AA611" s="70">
        <f t="shared" si="337"/>
        <v>0</v>
      </c>
      <c r="AB611" s="74"/>
    </row>
    <row r="612" spans="1:28">
      <c r="A612" s="44"/>
      <c r="B612" s="75"/>
      <c r="C612" s="46" t="s">
        <v>65</v>
      </c>
      <c r="D612" s="46"/>
      <c r="E612" s="47">
        <v>1</v>
      </c>
      <c r="F612" s="48"/>
      <c r="G612" s="47">
        <f>2+2*5+((K610-(2*0.05+2*5*0.11))/0.16)+1</f>
        <v>27.875</v>
      </c>
      <c r="H612" s="49">
        <f>PRODUCT(E612,G612)</f>
        <v>27.875</v>
      </c>
      <c r="I612" s="47"/>
      <c r="J612" s="47">
        <v>6</v>
      </c>
      <c r="K612" s="73"/>
      <c r="L612" s="50">
        <v>0.2</v>
      </c>
      <c r="M612" s="50">
        <v>0.3</v>
      </c>
      <c r="N612" s="48" t="s">
        <v>66</v>
      </c>
      <c r="O612" s="51">
        <f>IF(OR(N612="Sm",N612="PtS",N612="PtR",N612="Pt"),P612,IF(AND(N612="C",K612&gt;0),K612+18*MAX(I612,J612)*0.001-0.06,IF(AND(N612="2C",K612&gt;0),K612+36*MAX(I612,J612)*0.001-0.06,IF(AND(N612="Cd",L612&gt;0,M612&gt;0),2*(L612+M612+10.25*MAX(I612,J612)*0.001-0.12),IF(AND(N612="Ep",M612&gt;0),M612+22*MAX(I612,J612)*0.001-0.06,IF(AND(N612="Et",M612&gt;0),2*(M612+12.25*MAX(I612,J612)*0.001-0.06),P612))))))</f>
        <v>0.88300000000000001</v>
      </c>
      <c r="P612" s="93">
        <f>IF(AND(N612="Sm",K612&gt;0),K612+2*(17*MAX(I612,J612)*0.001)-0.06,IF(AND(N612="PtS",M612&gt;0),M612+35*MAX(I612,J612)*0.001+60*MAX(I612,J612)*0.001-0.05,IF(AND(N612="PtR",M612&gt;0),M612+60*MAX(I612,J612)*0.001,IF(AND(N612="Pt",M612&gt;0),M612+15*MAX(I612,J612)*0.001,IF(OR(N612="C",N612="2C",N612="Cd",N612="Ep",N612="Et",N612="Sm",N612="PtS",N612="PtR",N612="Pt"),0,K612)))))</f>
        <v>0</v>
      </c>
      <c r="Q612" s="53">
        <f t="shared" si="327"/>
        <v>0</v>
      </c>
      <c r="R612" s="53">
        <f t="shared" si="328"/>
        <v>0</v>
      </c>
      <c r="S612" s="53">
        <f t="shared" si="329"/>
        <v>0</v>
      </c>
      <c r="T612" s="54">
        <f t="shared" si="330"/>
        <v>24.613624999999999</v>
      </c>
      <c r="U612" s="54">
        <f t="shared" si="331"/>
        <v>0</v>
      </c>
      <c r="V612" s="54">
        <f t="shared" si="332"/>
        <v>0</v>
      </c>
      <c r="W612" s="54">
        <f t="shared" si="333"/>
        <v>0</v>
      </c>
      <c r="X612" s="54">
        <f t="shared" si="334"/>
        <v>0</v>
      </c>
      <c r="Y612" s="54">
        <f t="shared" si="335"/>
        <v>0</v>
      </c>
      <c r="Z612" s="54">
        <f t="shared" si="336"/>
        <v>0</v>
      </c>
      <c r="AA612" s="70">
        <f t="shared" si="337"/>
        <v>0</v>
      </c>
      <c r="AB612" s="74"/>
    </row>
    <row r="613" spans="1:28">
      <c r="A613" s="56"/>
      <c r="B613" s="46"/>
      <c r="C613" s="46" t="s">
        <v>60</v>
      </c>
      <c r="D613" s="46"/>
      <c r="E613" s="47">
        <v>1</v>
      </c>
      <c r="F613" s="48"/>
      <c r="G613" s="47">
        <f>G612</f>
        <v>27.875</v>
      </c>
      <c r="H613" s="49">
        <f>PRODUCT(E613,G613)</f>
        <v>27.875</v>
      </c>
      <c r="I613" s="47"/>
      <c r="J613" s="47">
        <v>6</v>
      </c>
      <c r="K613" s="50"/>
      <c r="L613" s="50"/>
      <c r="M613" s="50">
        <v>0.2</v>
      </c>
      <c r="N613" s="48" t="s">
        <v>61</v>
      </c>
      <c r="O613" s="51">
        <f>IF(OR(N613="Sm",N613="PtS",N613="PtR",N613="Pt"),P613,IF(AND(N613="C",K613&gt;0),K613+18*MAX(I613,J613)*0.001-0.06,IF(AND(N613="2C",K613&gt;0),K613+36*MAX(I613,J613)*0.001-0.06,IF(AND(N613="Cd",L613&gt;0,M613&gt;0),2*(L613+M613+10.25*MAX(I613,J613)*0.001-0.12),IF(AND(N613="Ep",M613&gt;0),M613+22*MAX(I613,J613)*0.001-0.06,IF(AND(N613="Et",M613&gt;0),2*(M613+12.25*MAX(I613,J613)*0.001-0.06),P613))))))</f>
        <v>0.27200000000000002</v>
      </c>
      <c r="P613" s="93">
        <f>IF(AND(N613="Sm",K613&gt;0),K613+2*(17*MAX(I613,J613)*0.001)-0.06,IF(AND(N613="PtS",M613&gt;0),M613+35*MAX(I613,J613)*0.001+60*MAX(I613,J613)*0.001-0.05,IF(AND(N613="PtR",M613&gt;0),M613+60*MAX(I613,J613)*0.001,IF(AND(N613="Pt",M613&gt;0),M613+15*MAX(I613,J613)*0.001,IF(OR(N613="C",N613="2C",N613="Cd",N613="Ep",N613="Et",N613="Sm",N613="PtS",N613="PtR",N613="Pt"),0,K613)))))</f>
        <v>0</v>
      </c>
      <c r="Q613" s="53">
        <f t="shared" si="327"/>
        <v>0</v>
      </c>
      <c r="R613" s="53">
        <f t="shared" si="328"/>
        <v>0</v>
      </c>
      <c r="S613" s="53">
        <f t="shared" si="329"/>
        <v>0</v>
      </c>
      <c r="T613" s="54">
        <f t="shared" si="330"/>
        <v>7.5820000000000007</v>
      </c>
      <c r="U613" s="54">
        <f t="shared" si="331"/>
        <v>0</v>
      </c>
      <c r="V613" s="54">
        <f t="shared" si="332"/>
        <v>0</v>
      </c>
      <c r="W613" s="54">
        <f t="shared" si="333"/>
        <v>0</v>
      </c>
      <c r="X613" s="54">
        <f t="shared" si="334"/>
        <v>0</v>
      </c>
      <c r="Y613" s="54">
        <f t="shared" si="335"/>
        <v>0</v>
      </c>
      <c r="Z613" s="54">
        <f t="shared" si="336"/>
        <v>0</v>
      </c>
      <c r="AA613" s="70">
        <f t="shared" si="337"/>
        <v>0</v>
      </c>
      <c r="AB613" s="74"/>
    </row>
    <row r="614" spans="1:28" ht="15.75">
      <c r="A614" s="140" t="s">
        <v>143</v>
      </c>
      <c r="B614" s="141"/>
      <c r="C614" s="141"/>
      <c r="D614" s="142"/>
      <c r="E614" s="47"/>
      <c r="F614" s="48"/>
      <c r="G614" s="47"/>
      <c r="H614" s="49"/>
      <c r="I614" s="47"/>
      <c r="J614" s="47"/>
      <c r="K614" s="50"/>
      <c r="L614" s="50"/>
      <c r="M614" s="50"/>
      <c r="N614" s="48"/>
      <c r="O614" s="51">
        <f>IF(OR(N614="Sm",N614="PtS",N614="PtR",N614="Pt"),P614,IF(AND(N614="C",K614&gt;0),K614+15*MAX(I614,J614)*0.001-0.06,IF(AND(N614="2C",K614&gt;0),K614+30*MAX(I614,J614)*0.001-0.06,IF(AND(N614="Cd",L614&gt;0,M614&gt;0),2*(L614+M614+10*MAX(I614,J614)*0.001-0.12),IF(AND(N614="Ep",M614&gt;0),M614+20*MAX(I614,J614)*0.001-0.06,IF(AND(N614="Et",M614&gt;0),2*(M614+10*MAX(I614,J614)*0.001-0.06),P614))))))</f>
        <v>0</v>
      </c>
      <c r="P614" s="93">
        <f>IF(AND(N614="Sm",K614&gt;0),K614+2*(15*MAX(I614,J614)*0.001)-0.06,IF(AND(N614="PtS",M614&gt;0),M614+30*MAX(I614,J614)*0.001+60*MAX(I614,J614)*0.001-0.05,IF(AND(N614="PtR",M614&gt;0),M614+60*MAX(I614,J614)*0.001,IF(AND(N614="Pt",M614&gt;0),M614+15*MAX(I614,J614)*0.001,IF(OR(N614="C",N614="2C",N614="Cd",N614="Ep",N614="Et",N614="Sm",N614="PtS",N614="PtR",N614="Pt"),0,K614)))))</f>
        <v>0</v>
      </c>
      <c r="Q614" s="53">
        <f t="shared" si="327"/>
        <v>0</v>
      </c>
      <c r="R614" s="53">
        <f t="shared" si="328"/>
        <v>0</v>
      </c>
      <c r="S614" s="53">
        <f t="shared" si="329"/>
        <v>0</v>
      </c>
      <c r="T614" s="54">
        <f t="shared" si="330"/>
        <v>0</v>
      </c>
      <c r="U614" s="54">
        <f t="shared" si="331"/>
        <v>0</v>
      </c>
      <c r="V614" s="54">
        <f t="shared" si="332"/>
        <v>0</v>
      </c>
      <c r="W614" s="54">
        <f t="shared" si="333"/>
        <v>0</v>
      </c>
      <c r="X614" s="54">
        <f t="shared" si="334"/>
        <v>0</v>
      </c>
      <c r="Y614" s="54">
        <f t="shared" si="335"/>
        <v>0</v>
      </c>
      <c r="Z614" s="54">
        <f t="shared" si="336"/>
        <v>0</v>
      </c>
      <c r="AA614" s="70">
        <f t="shared" si="337"/>
        <v>0</v>
      </c>
    </row>
    <row r="615" spans="1:28">
      <c r="A615" s="44"/>
      <c r="B615" s="72"/>
      <c r="C615" s="46" t="s">
        <v>70</v>
      </c>
      <c r="D615" s="46"/>
      <c r="E615" s="47">
        <v>1</v>
      </c>
      <c r="F615" s="48"/>
      <c r="G615" s="47">
        <v>3</v>
      </c>
      <c r="H615" s="49">
        <f>PRODUCT(E615,G615)</f>
        <v>3</v>
      </c>
      <c r="I615" s="47"/>
      <c r="J615" s="47">
        <v>12</v>
      </c>
      <c r="K615" s="50">
        <v>3.58</v>
      </c>
      <c r="L615" s="50"/>
      <c r="M615" s="50"/>
      <c r="N615" s="48" t="s">
        <v>67</v>
      </c>
      <c r="O615" s="51">
        <f>IF(OR(N615="Sm",N615="PtS",N615="PtR",N615="Pt"),P615,IF(AND(N615="C",K615&gt;0),K615+18*MAX(I615,J615)*0.001-0.06,IF(AND(N615="2C",K615&gt;0),K615+36*MAX(I615,J615)*0.001-0.06,IF(AND(N615="Cd",L615&gt;0,M615&gt;0),2*(L615+M615+10.25*MAX(I615,J615)*0.001-0.12),IF(AND(N615="Ep",M615&gt;0),M615+22*MAX(I615,J615)*0.001-0.06,IF(AND(N615="Et",M615&gt;0),2*(M615+12.25*MAX(I615,J615)*0.001-0.06),P615))))))</f>
        <v>3.9520000000000004</v>
      </c>
      <c r="P615" s="93">
        <f>IF(AND(N615="Sm",K615&gt;0),K615+2*(17*MAX(I615,J615)*0.001)-0.06,IF(AND(N615="PtS",M615&gt;0),M615+35*MAX(I615,J615)*0.001+60*MAX(I615,J615)*0.001-0.05,IF(AND(N615="PtR",M615&gt;0),M615+60*MAX(I615,J615)*0.001,IF(AND(N615="Pt",M615&gt;0),M615+15*MAX(I615,J615)*0.001,IF(OR(N615="C",N615="2C",N615="Cd",N615="Ep",N615="Et",N615="Sm",N615="PtS",N615="PtR",N615="Pt"),0,K615)))))</f>
        <v>0</v>
      </c>
      <c r="Q615" s="53">
        <f t="shared" si="327"/>
        <v>0</v>
      </c>
      <c r="R615" s="53">
        <f t="shared" si="328"/>
        <v>0</v>
      </c>
      <c r="S615" s="53">
        <f t="shared" si="329"/>
        <v>0</v>
      </c>
      <c r="T615" s="54">
        <f t="shared" si="330"/>
        <v>0</v>
      </c>
      <c r="U615" s="54">
        <f t="shared" si="331"/>
        <v>0</v>
      </c>
      <c r="V615" s="54">
        <f t="shared" si="332"/>
        <v>0</v>
      </c>
      <c r="W615" s="54">
        <f t="shared" si="333"/>
        <v>11.856000000000002</v>
      </c>
      <c r="X615" s="54">
        <f t="shared" si="334"/>
        <v>0</v>
      </c>
      <c r="Y615" s="54">
        <f t="shared" si="335"/>
        <v>0</v>
      </c>
      <c r="Z615" s="54">
        <f t="shared" si="336"/>
        <v>0</v>
      </c>
      <c r="AA615" s="70">
        <f t="shared" si="337"/>
        <v>0</v>
      </c>
      <c r="AB615" s="74"/>
    </row>
    <row r="616" spans="1:28">
      <c r="A616" s="44"/>
      <c r="B616" s="55"/>
      <c r="C616" s="46" t="s">
        <v>71</v>
      </c>
      <c r="D616" s="46"/>
      <c r="E616" s="47">
        <v>1</v>
      </c>
      <c r="F616" s="48"/>
      <c r="G616" s="47">
        <v>3</v>
      </c>
      <c r="H616" s="49">
        <f>PRODUCT(E616,G616)</f>
        <v>3</v>
      </c>
      <c r="I616" s="47"/>
      <c r="J616" s="47">
        <v>12</v>
      </c>
      <c r="K616" s="50">
        <f>+K615</f>
        <v>3.58</v>
      </c>
      <c r="L616" s="50"/>
      <c r="M616" s="50"/>
      <c r="N616" s="48" t="s">
        <v>67</v>
      </c>
      <c r="O616" s="51">
        <f>IF(OR(N616="Sm",N616="PtS",N616="PtR",N616="Pt"),P616,IF(AND(N616="C",K616&gt;0),K616+18*MAX(I616,J616)*0.001-0.06,IF(AND(N616="2C",K616&gt;0),K616+36*MAX(I616,J616)*0.001-0.06,IF(AND(N616="Cd",L616&gt;0,M616&gt;0),2*(L616+M616+10.25*MAX(I616,J616)*0.001-0.12),IF(AND(N616="Ep",M616&gt;0),M616+22*MAX(I616,J616)*0.001-0.06,IF(AND(N616="Et",M616&gt;0),2*(M616+12.25*MAX(I616,J616)*0.001-0.06),P616))))))</f>
        <v>3.9520000000000004</v>
      </c>
      <c r="P616" s="93">
        <f>IF(AND(N616="Sm",K616&gt;0),K616+2*(17*MAX(I616,J616)*0.001)-0.06,IF(AND(N616="PtS",M616&gt;0),M616+35*MAX(I616,J616)*0.001+60*MAX(I616,J616)*0.001-0.05,IF(AND(N616="PtR",M616&gt;0),M616+60*MAX(I616,J616)*0.001,IF(AND(N616="Pt",M616&gt;0),M616+15*MAX(I616,J616)*0.001,IF(OR(N616="C",N616="2C",N616="Cd",N616="Ep",N616="Et",N616="Sm",N616="PtS",N616="PtR",N616="Pt"),0,K616)))))</f>
        <v>0</v>
      </c>
      <c r="Q616" s="53">
        <f t="shared" si="327"/>
        <v>0</v>
      </c>
      <c r="R616" s="53">
        <f t="shared" si="328"/>
        <v>0</v>
      </c>
      <c r="S616" s="53">
        <f t="shared" si="329"/>
        <v>0</v>
      </c>
      <c r="T616" s="54">
        <f t="shared" si="330"/>
        <v>0</v>
      </c>
      <c r="U616" s="54">
        <f t="shared" si="331"/>
        <v>0</v>
      </c>
      <c r="V616" s="54">
        <f t="shared" si="332"/>
        <v>0</v>
      </c>
      <c r="W616" s="54">
        <f t="shared" si="333"/>
        <v>11.856000000000002</v>
      </c>
      <c r="X616" s="54">
        <f t="shared" si="334"/>
        <v>0</v>
      </c>
      <c r="Y616" s="54">
        <f t="shared" si="335"/>
        <v>0</v>
      </c>
      <c r="Z616" s="54">
        <f t="shared" si="336"/>
        <v>0</v>
      </c>
      <c r="AA616" s="70">
        <f t="shared" si="337"/>
        <v>0</v>
      </c>
      <c r="AB616" s="74"/>
    </row>
    <row r="617" spans="1:28">
      <c r="A617" s="44"/>
      <c r="B617" s="75"/>
      <c r="C617" s="46" t="s">
        <v>65</v>
      </c>
      <c r="D617" s="46"/>
      <c r="E617" s="47">
        <v>1</v>
      </c>
      <c r="F617" s="48"/>
      <c r="G617" s="47">
        <f>2+2*5+((K615-(2*0.05+2*5*0.11))/0.16)+1</f>
        <v>27.875</v>
      </c>
      <c r="H617" s="49">
        <f>PRODUCT(E617,G617)</f>
        <v>27.875</v>
      </c>
      <c r="I617" s="47"/>
      <c r="J617" s="47">
        <v>6</v>
      </c>
      <c r="K617" s="73"/>
      <c r="L617" s="50">
        <v>0.2</v>
      </c>
      <c r="M617" s="50">
        <v>0.3</v>
      </c>
      <c r="N617" s="48" t="s">
        <v>66</v>
      </c>
      <c r="O617" s="51">
        <f>IF(OR(N617="Sm",N617="PtS",N617="PtR",N617="Pt"),P617,IF(AND(N617="C",K617&gt;0),K617+18*MAX(I617,J617)*0.001-0.06,IF(AND(N617="2C",K617&gt;0),K617+36*MAX(I617,J617)*0.001-0.06,IF(AND(N617="Cd",L617&gt;0,M617&gt;0),2*(L617+M617+10.25*MAX(I617,J617)*0.001-0.12),IF(AND(N617="Ep",M617&gt;0),M617+22*MAX(I617,J617)*0.001-0.06,IF(AND(N617="Et",M617&gt;0),2*(M617+12.25*MAX(I617,J617)*0.001-0.06),P617))))))</f>
        <v>0.88300000000000001</v>
      </c>
      <c r="P617" s="93">
        <f>IF(AND(N617="Sm",K617&gt;0),K617+2*(17*MAX(I617,J617)*0.001)-0.06,IF(AND(N617="PtS",M617&gt;0),M617+35*MAX(I617,J617)*0.001+60*MAX(I617,J617)*0.001-0.05,IF(AND(N617="PtR",M617&gt;0),M617+60*MAX(I617,J617)*0.001,IF(AND(N617="Pt",M617&gt;0),M617+15*MAX(I617,J617)*0.001,IF(OR(N617="C",N617="2C",N617="Cd",N617="Ep",N617="Et",N617="Sm",N617="PtS",N617="PtR",N617="Pt"),0,K617)))))</f>
        <v>0</v>
      </c>
      <c r="Q617" s="53">
        <f t="shared" si="327"/>
        <v>0</v>
      </c>
      <c r="R617" s="53">
        <f t="shared" si="328"/>
        <v>0</v>
      </c>
      <c r="S617" s="53">
        <f t="shared" si="329"/>
        <v>0</v>
      </c>
      <c r="T617" s="54">
        <f t="shared" si="330"/>
        <v>24.613624999999999</v>
      </c>
      <c r="U617" s="54">
        <f t="shared" si="331"/>
        <v>0</v>
      </c>
      <c r="V617" s="54">
        <f t="shared" si="332"/>
        <v>0</v>
      </c>
      <c r="W617" s="54">
        <f t="shared" si="333"/>
        <v>0</v>
      </c>
      <c r="X617" s="54">
        <f t="shared" si="334"/>
        <v>0</v>
      </c>
      <c r="Y617" s="54">
        <f t="shared" si="335"/>
        <v>0</v>
      </c>
      <c r="Z617" s="54">
        <f t="shared" si="336"/>
        <v>0</v>
      </c>
      <c r="AA617" s="70">
        <f t="shared" si="337"/>
        <v>0</v>
      </c>
      <c r="AB617" s="74"/>
    </row>
    <row r="618" spans="1:28">
      <c r="A618" s="56"/>
      <c r="B618" s="46"/>
      <c r="C618" s="46" t="s">
        <v>60</v>
      </c>
      <c r="D618" s="46"/>
      <c r="E618" s="47">
        <v>1</v>
      </c>
      <c r="F618" s="48"/>
      <c r="G618" s="47">
        <f>G617</f>
        <v>27.875</v>
      </c>
      <c r="H618" s="49">
        <f>PRODUCT(E618,G618)</f>
        <v>27.875</v>
      </c>
      <c r="I618" s="47"/>
      <c r="J618" s="47">
        <v>6</v>
      </c>
      <c r="K618" s="50"/>
      <c r="L618" s="50"/>
      <c r="M618" s="50">
        <v>0.2</v>
      </c>
      <c r="N618" s="48" t="s">
        <v>61</v>
      </c>
      <c r="O618" s="51">
        <f>IF(OR(N618="Sm",N618="PtS",N618="PtR",N618="Pt"),P618,IF(AND(N618="C",K618&gt;0),K618+18*MAX(I618,J618)*0.001-0.06,IF(AND(N618="2C",K618&gt;0),K618+36*MAX(I618,J618)*0.001-0.06,IF(AND(N618="Cd",L618&gt;0,M618&gt;0),2*(L618+M618+10.25*MAX(I618,J618)*0.001-0.12),IF(AND(N618="Ep",M618&gt;0),M618+22*MAX(I618,J618)*0.001-0.06,IF(AND(N618="Et",M618&gt;0),2*(M618+12.25*MAX(I618,J618)*0.001-0.06),P618))))))</f>
        <v>0.27200000000000002</v>
      </c>
      <c r="P618" s="93">
        <f>IF(AND(N618="Sm",K618&gt;0),K618+2*(17*MAX(I618,J618)*0.001)-0.06,IF(AND(N618="PtS",M618&gt;0),M618+35*MAX(I618,J618)*0.001+60*MAX(I618,J618)*0.001-0.05,IF(AND(N618="PtR",M618&gt;0),M618+60*MAX(I618,J618)*0.001,IF(AND(N618="Pt",M618&gt;0),M618+15*MAX(I618,J618)*0.001,IF(OR(N618="C",N618="2C",N618="Cd",N618="Ep",N618="Et",N618="Sm",N618="PtS",N618="PtR",N618="Pt"),0,K618)))))</f>
        <v>0</v>
      </c>
      <c r="Q618" s="53">
        <f t="shared" si="327"/>
        <v>0</v>
      </c>
      <c r="R618" s="53">
        <f t="shared" si="328"/>
        <v>0</v>
      </c>
      <c r="S618" s="53">
        <f t="shared" si="329"/>
        <v>0</v>
      </c>
      <c r="T618" s="54">
        <f t="shared" si="330"/>
        <v>7.5820000000000007</v>
      </c>
      <c r="U618" s="54">
        <f t="shared" si="331"/>
        <v>0</v>
      </c>
      <c r="V618" s="54">
        <f t="shared" si="332"/>
        <v>0</v>
      </c>
      <c r="W618" s="54">
        <f t="shared" si="333"/>
        <v>0</v>
      </c>
      <c r="X618" s="54">
        <f t="shared" si="334"/>
        <v>0</v>
      </c>
      <c r="Y618" s="54">
        <f t="shared" si="335"/>
        <v>0</v>
      </c>
      <c r="Z618" s="54">
        <f t="shared" si="336"/>
        <v>0</v>
      </c>
      <c r="AA618" s="70">
        <f t="shared" si="337"/>
        <v>0</v>
      </c>
      <c r="AB618" s="74"/>
    </row>
    <row r="619" spans="1:28" ht="15.75">
      <c r="A619" s="140" t="s">
        <v>144</v>
      </c>
      <c r="B619" s="141"/>
      <c r="C619" s="141"/>
      <c r="D619" s="142"/>
      <c r="E619" s="47"/>
      <c r="F619" s="48"/>
      <c r="G619" s="47"/>
      <c r="H619" s="49"/>
      <c r="I619" s="47"/>
      <c r="J619" s="47"/>
      <c r="K619" s="50"/>
      <c r="L619" s="50"/>
      <c r="M619" s="50"/>
      <c r="N619" s="48"/>
      <c r="O619" s="51">
        <f>IF(OR(N619="Sm",N619="PtS",N619="PtR",N619="Pt"),P619,IF(AND(N619="C",K619&gt;0),K619+15*MAX(I619,J619)*0.001-0.06,IF(AND(N619="2C",K619&gt;0),K619+30*MAX(I619,J619)*0.001-0.06,IF(AND(N619="Cd",L619&gt;0,M619&gt;0),2*(L619+M619+10*MAX(I619,J619)*0.001-0.12),IF(AND(N619="Ep",M619&gt;0),M619+20*MAX(I619,J619)*0.001-0.06,IF(AND(N619="Et",M619&gt;0),2*(M619+10*MAX(I619,J619)*0.001-0.06),P619))))))</f>
        <v>0</v>
      </c>
      <c r="P619" s="93">
        <f>IF(AND(N619="Sm",K619&gt;0),K619+2*(15*MAX(I619,J619)*0.001)-0.06,IF(AND(N619="PtS",M619&gt;0),M619+30*MAX(I619,J619)*0.001+60*MAX(I619,J619)*0.001-0.05,IF(AND(N619="PtR",M619&gt;0),M619+60*MAX(I619,J619)*0.001,IF(AND(N619="Pt",M619&gt;0),M619+15*MAX(I619,J619)*0.001,IF(OR(N619="C",N619="2C",N619="Cd",N619="Ep",N619="Et",N619="Sm",N619="PtS",N619="PtR",N619="Pt"),0,K619)))))</f>
        <v>0</v>
      </c>
      <c r="Q619" s="53">
        <f t="shared" si="327"/>
        <v>0</v>
      </c>
      <c r="R619" s="53">
        <f t="shared" si="328"/>
        <v>0</v>
      </c>
      <c r="S619" s="53">
        <f t="shared" si="329"/>
        <v>0</v>
      </c>
      <c r="T619" s="54">
        <f t="shared" si="330"/>
        <v>0</v>
      </c>
      <c r="U619" s="54">
        <f t="shared" si="331"/>
        <v>0</v>
      </c>
      <c r="V619" s="54">
        <f t="shared" si="332"/>
        <v>0</v>
      </c>
      <c r="W619" s="54">
        <f t="shared" si="333"/>
        <v>0</v>
      </c>
      <c r="X619" s="54">
        <f t="shared" si="334"/>
        <v>0</v>
      </c>
      <c r="Y619" s="54">
        <f t="shared" si="335"/>
        <v>0</v>
      </c>
      <c r="Z619" s="54">
        <f t="shared" si="336"/>
        <v>0</v>
      </c>
      <c r="AA619" s="70">
        <f t="shared" si="337"/>
        <v>0</v>
      </c>
    </row>
    <row r="620" spans="1:28">
      <c r="A620" s="44"/>
      <c r="B620" s="72"/>
      <c r="C620" s="46" t="s">
        <v>70</v>
      </c>
      <c r="D620" s="46"/>
      <c r="E620" s="47">
        <v>1</v>
      </c>
      <c r="F620" s="48"/>
      <c r="G620" s="47">
        <v>3</v>
      </c>
      <c r="H620" s="49">
        <f>PRODUCT(E620,G620)</f>
        <v>3</v>
      </c>
      <c r="I620" s="47"/>
      <c r="J620" s="47">
        <v>12</v>
      </c>
      <c r="K620" s="50">
        <v>3.58</v>
      </c>
      <c r="L620" s="50"/>
      <c r="M620" s="50"/>
      <c r="N620" s="48" t="s">
        <v>67</v>
      </c>
      <c r="O620" s="51">
        <f>IF(OR(N620="Sm",N620="PtS",N620="PtR",N620="Pt"),P620,IF(AND(N620="C",K620&gt;0),K620+18*MAX(I620,J620)*0.001-0.06,IF(AND(N620="2C",K620&gt;0),K620+36*MAX(I620,J620)*0.001-0.06,IF(AND(N620="Cd",L620&gt;0,M620&gt;0),2*(L620+M620+10.25*MAX(I620,J620)*0.001-0.12),IF(AND(N620="Ep",M620&gt;0),M620+22*MAX(I620,J620)*0.001-0.06,IF(AND(N620="Et",M620&gt;0),2*(M620+12.25*MAX(I620,J620)*0.001-0.06),P620))))))</f>
        <v>3.9520000000000004</v>
      </c>
      <c r="P620" s="93">
        <f>IF(AND(N620="Sm",K620&gt;0),K620+2*(17*MAX(I620,J620)*0.001)-0.06,IF(AND(N620="PtS",M620&gt;0),M620+35*MAX(I620,J620)*0.001+60*MAX(I620,J620)*0.001-0.05,IF(AND(N620="PtR",M620&gt;0),M620+60*MAX(I620,J620)*0.001,IF(AND(N620="Pt",M620&gt;0),M620+15*MAX(I620,J620)*0.001,IF(OR(N620="C",N620="2C",N620="Cd",N620="Ep",N620="Et",N620="Sm",N620="PtS",N620="PtR",N620="Pt"),0,K620)))))</f>
        <v>0</v>
      </c>
      <c r="Q620" s="53">
        <f t="shared" si="327"/>
        <v>0</v>
      </c>
      <c r="R620" s="53">
        <f t="shared" si="328"/>
        <v>0</v>
      </c>
      <c r="S620" s="53">
        <f t="shared" si="329"/>
        <v>0</v>
      </c>
      <c r="T620" s="54">
        <f t="shared" si="330"/>
        <v>0</v>
      </c>
      <c r="U620" s="54">
        <f t="shared" si="331"/>
        <v>0</v>
      </c>
      <c r="V620" s="54">
        <f t="shared" si="332"/>
        <v>0</v>
      </c>
      <c r="W620" s="54">
        <f t="shared" si="333"/>
        <v>11.856000000000002</v>
      </c>
      <c r="X620" s="54">
        <f t="shared" si="334"/>
        <v>0</v>
      </c>
      <c r="Y620" s="54">
        <f t="shared" si="335"/>
        <v>0</v>
      </c>
      <c r="Z620" s="54">
        <f t="shared" si="336"/>
        <v>0</v>
      </c>
      <c r="AA620" s="70">
        <f t="shared" si="337"/>
        <v>0</v>
      </c>
      <c r="AB620" s="74"/>
    </row>
    <row r="621" spans="1:28">
      <c r="A621" s="44"/>
      <c r="B621" s="55"/>
      <c r="C621" s="46" t="s">
        <v>71</v>
      </c>
      <c r="D621" s="46"/>
      <c r="E621" s="47">
        <v>1</v>
      </c>
      <c r="F621" s="48"/>
      <c r="G621" s="47">
        <v>3</v>
      </c>
      <c r="H621" s="49">
        <f>PRODUCT(E621,G621)</f>
        <v>3</v>
      </c>
      <c r="I621" s="47"/>
      <c r="J621" s="47">
        <v>12</v>
      </c>
      <c r="K621" s="50">
        <f>+K620</f>
        <v>3.58</v>
      </c>
      <c r="L621" s="50"/>
      <c r="M621" s="50"/>
      <c r="N621" s="48" t="s">
        <v>67</v>
      </c>
      <c r="O621" s="51">
        <f>IF(OR(N621="Sm",N621="PtS",N621="PtR",N621="Pt"),P621,IF(AND(N621="C",K621&gt;0),K621+18*MAX(I621,J621)*0.001-0.06,IF(AND(N621="2C",K621&gt;0),K621+36*MAX(I621,J621)*0.001-0.06,IF(AND(N621="Cd",L621&gt;0,M621&gt;0),2*(L621+M621+10.25*MAX(I621,J621)*0.001-0.12),IF(AND(N621="Ep",M621&gt;0),M621+22*MAX(I621,J621)*0.001-0.06,IF(AND(N621="Et",M621&gt;0),2*(M621+12.25*MAX(I621,J621)*0.001-0.06),P621))))))</f>
        <v>3.9520000000000004</v>
      </c>
      <c r="P621" s="93">
        <f>IF(AND(N621="Sm",K621&gt;0),K621+2*(17*MAX(I621,J621)*0.001)-0.06,IF(AND(N621="PtS",M621&gt;0),M621+35*MAX(I621,J621)*0.001+60*MAX(I621,J621)*0.001-0.05,IF(AND(N621="PtR",M621&gt;0),M621+60*MAX(I621,J621)*0.001,IF(AND(N621="Pt",M621&gt;0),M621+15*MAX(I621,J621)*0.001,IF(OR(N621="C",N621="2C",N621="Cd",N621="Ep",N621="Et",N621="Sm",N621="PtS",N621="PtR",N621="Pt"),0,K621)))))</f>
        <v>0</v>
      </c>
      <c r="Q621" s="53">
        <f t="shared" si="327"/>
        <v>0</v>
      </c>
      <c r="R621" s="53">
        <f t="shared" si="328"/>
        <v>0</v>
      </c>
      <c r="S621" s="53">
        <f t="shared" si="329"/>
        <v>0</v>
      </c>
      <c r="T621" s="54">
        <f t="shared" si="330"/>
        <v>0</v>
      </c>
      <c r="U621" s="54">
        <f t="shared" si="331"/>
        <v>0</v>
      </c>
      <c r="V621" s="54">
        <f t="shared" si="332"/>
        <v>0</v>
      </c>
      <c r="W621" s="54">
        <f t="shared" si="333"/>
        <v>11.856000000000002</v>
      </c>
      <c r="X621" s="54">
        <f t="shared" si="334"/>
        <v>0</v>
      </c>
      <c r="Y621" s="54">
        <f t="shared" si="335"/>
        <v>0</v>
      </c>
      <c r="Z621" s="54">
        <f t="shared" si="336"/>
        <v>0</v>
      </c>
      <c r="AA621" s="70">
        <f t="shared" si="337"/>
        <v>0</v>
      </c>
      <c r="AB621" s="74"/>
    </row>
    <row r="622" spans="1:28">
      <c r="A622" s="44"/>
      <c r="B622" s="75"/>
      <c r="C622" s="46" t="s">
        <v>65</v>
      </c>
      <c r="D622" s="46"/>
      <c r="E622" s="47">
        <v>1</v>
      </c>
      <c r="F622" s="48"/>
      <c r="G622" s="47">
        <f>2+2*5+((K620-(2*0.05+2*5*0.11))/0.16)+1</f>
        <v>27.875</v>
      </c>
      <c r="H622" s="49">
        <f>PRODUCT(E622,G622)</f>
        <v>27.875</v>
      </c>
      <c r="I622" s="47"/>
      <c r="J622" s="47">
        <v>6</v>
      </c>
      <c r="K622" s="73"/>
      <c r="L622" s="50">
        <v>0.2</v>
      </c>
      <c r="M622" s="50">
        <v>0.3</v>
      </c>
      <c r="N622" s="48" t="s">
        <v>66</v>
      </c>
      <c r="O622" s="51">
        <f>IF(OR(N622="Sm",N622="PtS",N622="PtR",N622="Pt"),P622,IF(AND(N622="C",K622&gt;0),K622+18*MAX(I622,J622)*0.001-0.06,IF(AND(N622="2C",K622&gt;0),K622+36*MAX(I622,J622)*0.001-0.06,IF(AND(N622="Cd",L622&gt;0,M622&gt;0),2*(L622+M622+10.25*MAX(I622,J622)*0.001-0.12),IF(AND(N622="Ep",M622&gt;0),M622+22*MAX(I622,J622)*0.001-0.06,IF(AND(N622="Et",M622&gt;0),2*(M622+12.25*MAX(I622,J622)*0.001-0.06),P622))))))</f>
        <v>0.88300000000000001</v>
      </c>
      <c r="P622" s="93">
        <f>IF(AND(N622="Sm",K622&gt;0),K622+2*(17*MAX(I622,J622)*0.001)-0.06,IF(AND(N622="PtS",M622&gt;0),M622+35*MAX(I622,J622)*0.001+60*MAX(I622,J622)*0.001-0.05,IF(AND(N622="PtR",M622&gt;0),M622+60*MAX(I622,J622)*0.001,IF(AND(N622="Pt",M622&gt;0),M622+15*MAX(I622,J622)*0.001,IF(OR(N622="C",N622="2C",N622="Cd",N622="Ep",N622="Et",N622="Sm",N622="PtS",N622="PtR",N622="Pt"),0,K622)))))</f>
        <v>0</v>
      </c>
      <c r="Q622" s="53">
        <f t="shared" si="327"/>
        <v>0</v>
      </c>
      <c r="R622" s="53">
        <f t="shared" si="328"/>
        <v>0</v>
      </c>
      <c r="S622" s="53">
        <f t="shared" si="329"/>
        <v>0</v>
      </c>
      <c r="T622" s="54">
        <f t="shared" si="330"/>
        <v>24.613624999999999</v>
      </c>
      <c r="U622" s="54">
        <f t="shared" si="331"/>
        <v>0</v>
      </c>
      <c r="V622" s="54">
        <f t="shared" si="332"/>
        <v>0</v>
      </c>
      <c r="W622" s="54">
        <f t="shared" si="333"/>
        <v>0</v>
      </c>
      <c r="X622" s="54">
        <f t="shared" si="334"/>
        <v>0</v>
      </c>
      <c r="Y622" s="54">
        <f t="shared" si="335"/>
        <v>0</v>
      </c>
      <c r="Z622" s="54">
        <f t="shared" si="336"/>
        <v>0</v>
      </c>
      <c r="AA622" s="70">
        <f t="shared" si="337"/>
        <v>0</v>
      </c>
      <c r="AB622" s="74"/>
    </row>
    <row r="623" spans="1:28">
      <c r="A623" s="56"/>
      <c r="B623" s="46"/>
      <c r="C623" s="46" t="s">
        <v>60</v>
      </c>
      <c r="D623" s="46"/>
      <c r="E623" s="47">
        <v>1</v>
      </c>
      <c r="F623" s="48"/>
      <c r="G623" s="47">
        <f>G622</f>
        <v>27.875</v>
      </c>
      <c r="H623" s="49">
        <f>PRODUCT(E623,G623)</f>
        <v>27.875</v>
      </c>
      <c r="I623" s="47"/>
      <c r="J623" s="47">
        <v>6</v>
      </c>
      <c r="K623" s="50"/>
      <c r="L623" s="50"/>
      <c r="M623" s="50">
        <v>0.2</v>
      </c>
      <c r="N623" s="48" t="s">
        <v>61</v>
      </c>
      <c r="O623" s="51">
        <f>IF(OR(N623="Sm",N623="PtS",N623="PtR",N623="Pt"),P623,IF(AND(N623="C",K623&gt;0),K623+18*MAX(I623,J623)*0.001-0.06,IF(AND(N623="2C",K623&gt;0),K623+36*MAX(I623,J623)*0.001-0.06,IF(AND(N623="Cd",L623&gt;0,M623&gt;0),2*(L623+M623+10.25*MAX(I623,J623)*0.001-0.12),IF(AND(N623="Ep",M623&gt;0),M623+22*MAX(I623,J623)*0.001-0.06,IF(AND(N623="Et",M623&gt;0),2*(M623+12.25*MAX(I623,J623)*0.001-0.06),P623))))))</f>
        <v>0.27200000000000002</v>
      </c>
      <c r="P623" s="93">
        <f>IF(AND(N623="Sm",K623&gt;0),K623+2*(17*MAX(I623,J623)*0.001)-0.06,IF(AND(N623="PtS",M623&gt;0),M623+35*MAX(I623,J623)*0.001+60*MAX(I623,J623)*0.001-0.05,IF(AND(N623="PtR",M623&gt;0),M623+60*MAX(I623,J623)*0.001,IF(AND(N623="Pt",M623&gt;0),M623+15*MAX(I623,J623)*0.001,IF(OR(N623="C",N623="2C",N623="Cd",N623="Ep",N623="Et",N623="Sm",N623="PtS",N623="PtR",N623="Pt"),0,K623)))))</f>
        <v>0</v>
      </c>
      <c r="Q623" s="53">
        <f t="shared" si="327"/>
        <v>0</v>
      </c>
      <c r="R623" s="53">
        <f t="shared" si="328"/>
        <v>0</v>
      </c>
      <c r="S623" s="53">
        <f t="shared" si="329"/>
        <v>0</v>
      </c>
      <c r="T623" s="54">
        <f t="shared" si="330"/>
        <v>7.5820000000000007</v>
      </c>
      <c r="U623" s="54">
        <f t="shared" si="331"/>
        <v>0</v>
      </c>
      <c r="V623" s="54">
        <f t="shared" si="332"/>
        <v>0</v>
      </c>
      <c r="W623" s="54">
        <f t="shared" si="333"/>
        <v>0</v>
      </c>
      <c r="X623" s="54">
        <f t="shared" si="334"/>
        <v>0</v>
      </c>
      <c r="Y623" s="54">
        <f t="shared" si="335"/>
        <v>0</v>
      </c>
      <c r="Z623" s="54">
        <f t="shared" si="336"/>
        <v>0</v>
      </c>
      <c r="AA623" s="70">
        <f t="shared" si="337"/>
        <v>0</v>
      </c>
      <c r="AB623" s="74"/>
    </row>
    <row r="624" spans="1:28" ht="15.75">
      <c r="A624" s="140" t="s">
        <v>145</v>
      </c>
      <c r="B624" s="141"/>
      <c r="C624" s="141"/>
      <c r="D624" s="142"/>
      <c r="E624" s="47"/>
      <c r="F624" s="48"/>
      <c r="G624" s="47"/>
      <c r="H624" s="49"/>
      <c r="I624" s="47"/>
      <c r="J624" s="47"/>
      <c r="K624" s="50"/>
      <c r="L624" s="50"/>
      <c r="M624" s="50"/>
      <c r="N624" s="48"/>
      <c r="O624" s="51">
        <f>IF(OR(N624="Sm",N624="PtS",N624="PtR",N624="Pt"),P624,IF(AND(N624="C",K624&gt;0),K624+15*MAX(I624,J624)*0.001-0.06,IF(AND(N624="2C",K624&gt;0),K624+30*MAX(I624,J624)*0.001-0.06,IF(AND(N624="Cd",L624&gt;0,M624&gt;0),2*(L624+M624+10*MAX(I624,J624)*0.001-0.12),IF(AND(N624="Ep",M624&gt;0),M624+20*MAX(I624,J624)*0.001-0.06,IF(AND(N624="Et",M624&gt;0),2*(M624+10*MAX(I624,J624)*0.001-0.06),P624))))))</f>
        <v>0</v>
      </c>
      <c r="P624" s="93">
        <f>IF(AND(N624="Sm",K624&gt;0),K624+2*(15*MAX(I624,J624)*0.001)-0.06,IF(AND(N624="PtS",M624&gt;0),M624+30*MAX(I624,J624)*0.001+60*MAX(I624,J624)*0.001-0.05,IF(AND(N624="PtR",M624&gt;0),M624+60*MAX(I624,J624)*0.001,IF(AND(N624="Pt",M624&gt;0),M624+15*MAX(I624,J624)*0.001,IF(OR(N624="C",N624="2C",N624="Cd",N624="Ep",N624="Et",N624="Sm",N624="PtS",N624="PtR",N624="Pt"),0,K624)))))</f>
        <v>0</v>
      </c>
      <c r="Q624" s="53">
        <f t="shared" si="327"/>
        <v>0</v>
      </c>
      <c r="R624" s="53">
        <f t="shared" si="328"/>
        <v>0</v>
      </c>
      <c r="S624" s="53">
        <f t="shared" si="329"/>
        <v>0</v>
      </c>
      <c r="T624" s="54">
        <f t="shared" si="330"/>
        <v>0</v>
      </c>
      <c r="U624" s="54">
        <f t="shared" si="331"/>
        <v>0</v>
      </c>
      <c r="V624" s="54">
        <f t="shared" si="332"/>
        <v>0</v>
      </c>
      <c r="W624" s="54">
        <f t="shared" si="333"/>
        <v>0</v>
      </c>
      <c r="X624" s="54">
        <f t="shared" si="334"/>
        <v>0</v>
      </c>
      <c r="Y624" s="54">
        <f t="shared" si="335"/>
        <v>0</v>
      </c>
      <c r="Z624" s="54">
        <f t="shared" si="336"/>
        <v>0</v>
      </c>
      <c r="AA624" s="70">
        <f t="shared" si="337"/>
        <v>0</v>
      </c>
    </row>
    <row r="625" spans="1:28">
      <c r="A625" s="44"/>
      <c r="B625" s="72"/>
      <c r="C625" s="46" t="s">
        <v>70</v>
      </c>
      <c r="D625" s="46"/>
      <c r="E625" s="47">
        <v>1</v>
      </c>
      <c r="F625" s="48"/>
      <c r="G625" s="47">
        <v>3</v>
      </c>
      <c r="H625" s="49">
        <f>PRODUCT(E625,G625)</f>
        <v>3</v>
      </c>
      <c r="I625" s="47"/>
      <c r="J625" s="47">
        <v>12</v>
      </c>
      <c r="K625" s="50">
        <v>3.58</v>
      </c>
      <c r="L625" s="50"/>
      <c r="M625" s="50"/>
      <c r="N625" s="48" t="s">
        <v>67</v>
      </c>
      <c r="O625" s="51">
        <f>IF(OR(N625="Sm",N625="PtS",N625="PtR",N625="Pt"),P625,IF(AND(N625="C",K625&gt;0),K625+18*MAX(I625,J625)*0.001-0.06,IF(AND(N625="2C",K625&gt;0),K625+36*MAX(I625,J625)*0.001-0.06,IF(AND(N625="Cd",L625&gt;0,M625&gt;0),2*(L625+M625+10.25*MAX(I625,J625)*0.001-0.12),IF(AND(N625="Ep",M625&gt;0),M625+22*MAX(I625,J625)*0.001-0.06,IF(AND(N625="Et",M625&gt;0),2*(M625+12.25*MAX(I625,J625)*0.001-0.06),P625))))))</f>
        <v>3.9520000000000004</v>
      </c>
      <c r="P625" s="93">
        <f>IF(AND(N625="Sm",K625&gt;0),K625+2*(17*MAX(I625,J625)*0.001)-0.06,IF(AND(N625="PtS",M625&gt;0),M625+35*MAX(I625,J625)*0.001+60*MAX(I625,J625)*0.001-0.05,IF(AND(N625="PtR",M625&gt;0),M625+60*MAX(I625,J625)*0.001,IF(AND(N625="Pt",M625&gt;0),M625+15*MAX(I625,J625)*0.001,IF(OR(N625="C",N625="2C",N625="Cd",N625="Ep",N625="Et",N625="Sm",N625="PtS",N625="PtR",N625="Pt"),0,K625)))))</f>
        <v>0</v>
      </c>
      <c r="Q625" s="53">
        <f t="shared" si="327"/>
        <v>0</v>
      </c>
      <c r="R625" s="53">
        <f t="shared" si="328"/>
        <v>0</v>
      </c>
      <c r="S625" s="53">
        <f t="shared" si="329"/>
        <v>0</v>
      </c>
      <c r="T625" s="54">
        <f t="shared" si="330"/>
        <v>0</v>
      </c>
      <c r="U625" s="54">
        <f t="shared" si="331"/>
        <v>0</v>
      </c>
      <c r="V625" s="54">
        <f t="shared" si="332"/>
        <v>0</v>
      </c>
      <c r="W625" s="54">
        <f t="shared" si="333"/>
        <v>11.856000000000002</v>
      </c>
      <c r="X625" s="54">
        <f t="shared" si="334"/>
        <v>0</v>
      </c>
      <c r="Y625" s="54">
        <f t="shared" si="335"/>
        <v>0</v>
      </c>
      <c r="Z625" s="54">
        <f t="shared" si="336"/>
        <v>0</v>
      </c>
      <c r="AA625" s="70">
        <f t="shared" si="337"/>
        <v>0</v>
      </c>
      <c r="AB625" s="74"/>
    </row>
    <row r="626" spans="1:28">
      <c r="A626" s="44"/>
      <c r="B626" s="55"/>
      <c r="C626" s="46" t="s">
        <v>71</v>
      </c>
      <c r="D626" s="46"/>
      <c r="E626" s="47">
        <v>1</v>
      </c>
      <c r="F626" s="48"/>
      <c r="G626" s="47">
        <v>3</v>
      </c>
      <c r="H626" s="49">
        <f>PRODUCT(E626,G626)</f>
        <v>3</v>
      </c>
      <c r="I626" s="47"/>
      <c r="J626" s="47">
        <v>12</v>
      </c>
      <c r="K626" s="50">
        <f>+K625</f>
        <v>3.58</v>
      </c>
      <c r="L626" s="50"/>
      <c r="M626" s="50"/>
      <c r="N626" s="48" t="s">
        <v>67</v>
      </c>
      <c r="O626" s="51">
        <f>IF(OR(N626="Sm",N626="PtS",N626="PtR",N626="Pt"),P626,IF(AND(N626="C",K626&gt;0),K626+18*MAX(I626,J626)*0.001-0.06,IF(AND(N626="2C",K626&gt;0),K626+36*MAX(I626,J626)*0.001-0.06,IF(AND(N626="Cd",L626&gt;0,M626&gt;0),2*(L626+M626+10.25*MAX(I626,J626)*0.001-0.12),IF(AND(N626="Ep",M626&gt;0),M626+22*MAX(I626,J626)*0.001-0.06,IF(AND(N626="Et",M626&gt;0),2*(M626+12.25*MAX(I626,J626)*0.001-0.06),P626))))))</f>
        <v>3.9520000000000004</v>
      </c>
      <c r="P626" s="93">
        <f>IF(AND(N626="Sm",K626&gt;0),K626+2*(17*MAX(I626,J626)*0.001)-0.06,IF(AND(N626="PtS",M626&gt;0),M626+35*MAX(I626,J626)*0.001+60*MAX(I626,J626)*0.001-0.05,IF(AND(N626="PtR",M626&gt;0),M626+60*MAX(I626,J626)*0.001,IF(AND(N626="Pt",M626&gt;0),M626+15*MAX(I626,J626)*0.001,IF(OR(N626="C",N626="2C",N626="Cd",N626="Ep",N626="Et",N626="Sm",N626="PtS",N626="PtR",N626="Pt"),0,K626)))))</f>
        <v>0</v>
      </c>
      <c r="Q626" s="53">
        <f t="shared" si="327"/>
        <v>0</v>
      </c>
      <c r="R626" s="53">
        <f t="shared" si="328"/>
        <v>0</v>
      </c>
      <c r="S626" s="53">
        <f t="shared" si="329"/>
        <v>0</v>
      </c>
      <c r="T626" s="54">
        <f t="shared" si="330"/>
        <v>0</v>
      </c>
      <c r="U626" s="54">
        <f t="shared" si="331"/>
        <v>0</v>
      </c>
      <c r="V626" s="54">
        <f t="shared" si="332"/>
        <v>0</v>
      </c>
      <c r="W626" s="54">
        <f t="shared" si="333"/>
        <v>11.856000000000002</v>
      </c>
      <c r="X626" s="54">
        <f t="shared" si="334"/>
        <v>0</v>
      </c>
      <c r="Y626" s="54">
        <f t="shared" si="335"/>
        <v>0</v>
      </c>
      <c r="Z626" s="54">
        <f t="shared" si="336"/>
        <v>0</v>
      </c>
      <c r="AA626" s="70">
        <f t="shared" si="337"/>
        <v>0</v>
      </c>
      <c r="AB626" s="74"/>
    </row>
    <row r="627" spans="1:28">
      <c r="A627" s="44"/>
      <c r="B627" s="75"/>
      <c r="C627" s="46" t="s">
        <v>65</v>
      </c>
      <c r="D627" s="46"/>
      <c r="E627" s="47">
        <v>1</v>
      </c>
      <c r="F627" s="48"/>
      <c r="G627" s="47">
        <f>2+2*5+((K625-(2*0.05+2*5*0.11))/0.16)+1</f>
        <v>27.875</v>
      </c>
      <c r="H627" s="49">
        <f>PRODUCT(E627,G627)</f>
        <v>27.875</v>
      </c>
      <c r="I627" s="47"/>
      <c r="J627" s="47">
        <v>6</v>
      </c>
      <c r="K627" s="73"/>
      <c r="L627" s="50">
        <v>0.2</v>
      </c>
      <c r="M627" s="50">
        <v>0.3</v>
      </c>
      <c r="N627" s="48" t="s">
        <v>66</v>
      </c>
      <c r="O627" s="51">
        <f>IF(OR(N627="Sm",N627="PtS",N627="PtR",N627="Pt"),P627,IF(AND(N627="C",K627&gt;0),K627+18*MAX(I627,J627)*0.001-0.06,IF(AND(N627="2C",K627&gt;0),K627+36*MAX(I627,J627)*0.001-0.06,IF(AND(N627="Cd",L627&gt;0,M627&gt;0),2*(L627+M627+10.25*MAX(I627,J627)*0.001-0.12),IF(AND(N627="Ep",M627&gt;0),M627+22*MAX(I627,J627)*0.001-0.06,IF(AND(N627="Et",M627&gt;0),2*(M627+12.25*MAX(I627,J627)*0.001-0.06),P627))))))</f>
        <v>0.88300000000000001</v>
      </c>
      <c r="P627" s="93">
        <f>IF(AND(N627="Sm",K627&gt;0),K627+2*(17*MAX(I627,J627)*0.001)-0.06,IF(AND(N627="PtS",M627&gt;0),M627+35*MAX(I627,J627)*0.001+60*MAX(I627,J627)*0.001-0.05,IF(AND(N627="PtR",M627&gt;0),M627+60*MAX(I627,J627)*0.001,IF(AND(N627="Pt",M627&gt;0),M627+15*MAX(I627,J627)*0.001,IF(OR(N627="C",N627="2C",N627="Cd",N627="Ep",N627="Et",N627="Sm",N627="PtS",N627="PtR",N627="Pt"),0,K627)))))</f>
        <v>0</v>
      </c>
      <c r="Q627" s="53">
        <f t="shared" si="327"/>
        <v>0</v>
      </c>
      <c r="R627" s="53">
        <f t="shared" si="328"/>
        <v>0</v>
      </c>
      <c r="S627" s="53">
        <f t="shared" si="329"/>
        <v>0</v>
      </c>
      <c r="T627" s="54">
        <f t="shared" si="330"/>
        <v>24.613624999999999</v>
      </c>
      <c r="U627" s="54">
        <f t="shared" si="331"/>
        <v>0</v>
      </c>
      <c r="V627" s="54">
        <f t="shared" si="332"/>
        <v>0</v>
      </c>
      <c r="W627" s="54">
        <f t="shared" si="333"/>
        <v>0</v>
      </c>
      <c r="X627" s="54">
        <f t="shared" si="334"/>
        <v>0</v>
      </c>
      <c r="Y627" s="54">
        <f t="shared" si="335"/>
        <v>0</v>
      </c>
      <c r="Z627" s="54">
        <f t="shared" si="336"/>
        <v>0</v>
      </c>
      <c r="AA627" s="70">
        <f t="shared" si="337"/>
        <v>0</v>
      </c>
      <c r="AB627" s="74"/>
    </row>
    <row r="628" spans="1:28">
      <c r="A628" s="56"/>
      <c r="B628" s="46"/>
      <c r="C628" s="46" t="s">
        <v>60</v>
      </c>
      <c r="D628" s="46"/>
      <c r="E628" s="47">
        <v>1</v>
      </c>
      <c r="F628" s="48"/>
      <c r="G628" s="47">
        <f>G627</f>
        <v>27.875</v>
      </c>
      <c r="H628" s="49">
        <f>PRODUCT(E628,G628)</f>
        <v>27.875</v>
      </c>
      <c r="I628" s="47"/>
      <c r="J628" s="47">
        <v>6</v>
      </c>
      <c r="K628" s="50"/>
      <c r="L628" s="50"/>
      <c r="M628" s="50">
        <v>0.2</v>
      </c>
      <c r="N628" s="48" t="s">
        <v>61</v>
      </c>
      <c r="O628" s="51">
        <f>IF(OR(N628="Sm",N628="PtS",N628="PtR",N628="Pt"),P628,IF(AND(N628="C",K628&gt;0),K628+18*MAX(I628,J628)*0.001-0.06,IF(AND(N628="2C",K628&gt;0),K628+36*MAX(I628,J628)*0.001-0.06,IF(AND(N628="Cd",L628&gt;0,M628&gt;0),2*(L628+M628+10.25*MAX(I628,J628)*0.001-0.12),IF(AND(N628="Ep",M628&gt;0),M628+22*MAX(I628,J628)*0.001-0.06,IF(AND(N628="Et",M628&gt;0),2*(M628+12.25*MAX(I628,J628)*0.001-0.06),P628))))))</f>
        <v>0.27200000000000002</v>
      </c>
      <c r="P628" s="93">
        <f>IF(AND(N628="Sm",K628&gt;0),K628+2*(17*MAX(I628,J628)*0.001)-0.06,IF(AND(N628="PtS",M628&gt;0),M628+35*MAX(I628,J628)*0.001+60*MAX(I628,J628)*0.001-0.05,IF(AND(N628="PtR",M628&gt;0),M628+60*MAX(I628,J628)*0.001,IF(AND(N628="Pt",M628&gt;0),M628+15*MAX(I628,J628)*0.001,IF(OR(N628="C",N628="2C",N628="Cd",N628="Ep",N628="Et",N628="Sm",N628="PtS",N628="PtR",N628="Pt"),0,K628)))))</f>
        <v>0</v>
      </c>
      <c r="Q628" s="53">
        <f t="shared" si="327"/>
        <v>0</v>
      </c>
      <c r="R628" s="53">
        <f t="shared" si="328"/>
        <v>0</v>
      </c>
      <c r="S628" s="53">
        <f t="shared" si="329"/>
        <v>0</v>
      </c>
      <c r="T628" s="54">
        <f t="shared" si="330"/>
        <v>7.5820000000000007</v>
      </c>
      <c r="U628" s="54">
        <f t="shared" si="331"/>
        <v>0</v>
      </c>
      <c r="V628" s="54">
        <f t="shared" si="332"/>
        <v>0</v>
      </c>
      <c r="W628" s="54">
        <f t="shared" si="333"/>
        <v>0</v>
      </c>
      <c r="X628" s="54">
        <f t="shared" si="334"/>
        <v>0</v>
      </c>
      <c r="Y628" s="54">
        <f t="shared" si="335"/>
        <v>0</v>
      </c>
      <c r="Z628" s="54">
        <f t="shared" si="336"/>
        <v>0</v>
      </c>
      <c r="AA628" s="70">
        <f t="shared" si="337"/>
        <v>0</v>
      </c>
      <c r="AB628" s="74"/>
    </row>
    <row r="629" spans="1:28" ht="15.75">
      <c r="A629" s="140" t="s">
        <v>134</v>
      </c>
      <c r="B629" s="141"/>
      <c r="C629" s="141"/>
      <c r="D629" s="142"/>
      <c r="E629" s="47"/>
      <c r="F629" s="48"/>
      <c r="G629" s="47"/>
      <c r="H629" s="49"/>
      <c r="I629" s="47"/>
      <c r="J629" s="47"/>
      <c r="K629" s="50"/>
      <c r="L629" s="50"/>
      <c r="M629" s="50"/>
      <c r="N629" s="48"/>
      <c r="O629" s="51">
        <f>IF(OR(N629="Sm",N629="PtS",N629="PtR",N629="Pt"),P629,IF(AND(N629="C",K629&gt;0),K629+15*MAX(I629,J629)*0.001-0.06,IF(AND(N629="2C",K629&gt;0),K629+30*MAX(I629,J629)*0.001-0.06,IF(AND(N629="Cd",L629&gt;0,M629&gt;0),2*(L629+M629+10*MAX(I629,J629)*0.001-0.12),IF(AND(N629="Ep",M629&gt;0),M629+20*MAX(I629,J629)*0.001-0.06,IF(AND(N629="Et",M629&gt;0),2*(M629+10*MAX(I629,J629)*0.001-0.06),P629))))))</f>
        <v>0</v>
      </c>
      <c r="P629" s="93">
        <f>IF(AND(N629="Sm",K629&gt;0),K629+2*(15*MAX(I629,J629)*0.001)-0.06,IF(AND(N629="PtS",M629&gt;0),M629+30*MAX(I629,J629)*0.001+60*MAX(I629,J629)*0.001-0.05,IF(AND(N629="PtR",M629&gt;0),M629+60*MAX(I629,J629)*0.001,IF(AND(N629="Pt",M629&gt;0),M629+15*MAX(I629,J629)*0.001,IF(OR(N629="C",N629="2C",N629="Cd",N629="Ep",N629="Et",N629="Sm",N629="PtS",N629="PtR",N629="Pt"),0,K629)))))</f>
        <v>0</v>
      </c>
      <c r="Q629" s="53">
        <f t="shared" si="327"/>
        <v>0</v>
      </c>
      <c r="R629" s="53">
        <f t="shared" si="328"/>
        <v>0</v>
      </c>
      <c r="S629" s="53">
        <f t="shared" si="329"/>
        <v>0</v>
      </c>
      <c r="T629" s="54">
        <f t="shared" si="330"/>
        <v>0</v>
      </c>
      <c r="U629" s="54">
        <f t="shared" si="331"/>
        <v>0</v>
      </c>
      <c r="V629" s="54">
        <f t="shared" si="332"/>
        <v>0</v>
      </c>
      <c r="W629" s="54">
        <f t="shared" si="333"/>
        <v>0</v>
      </c>
      <c r="X629" s="54">
        <f t="shared" si="334"/>
        <v>0</v>
      </c>
      <c r="Y629" s="54">
        <f t="shared" si="335"/>
        <v>0</v>
      </c>
      <c r="Z629" s="54">
        <f t="shared" si="336"/>
        <v>0</v>
      </c>
      <c r="AA629" s="70">
        <f t="shared" si="337"/>
        <v>0</v>
      </c>
    </row>
    <row r="630" spans="1:28">
      <c r="A630" s="44"/>
      <c r="B630" s="72"/>
      <c r="C630" s="46" t="s">
        <v>70</v>
      </c>
      <c r="D630" s="46"/>
      <c r="E630" s="47">
        <v>1</v>
      </c>
      <c r="F630" s="48"/>
      <c r="G630" s="47">
        <v>3</v>
      </c>
      <c r="H630" s="49">
        <f>PRODUCT(E630,G630)</f>
        <v>3</v>
      </c>
      <c r="I630" s="47"/>
      <c r="J630" s="47">
        <v>12</v>
      </c>
      <c r="K630" s="50">
        <f>1.39+1.39</f>
        <v>2.78</v>
      </c>
      <c r="L630" s="50"/>
      <c r="M630" s="50"/>
      <c r="N630" s="48" t="s">
        <v>67</v>
      </c>
      <c r="O630" s="51">
        <f>IF(OR(N630="Sm",N630="PtS",N630="PtR",N630="Pt"),P630,IF(AND(N630="C",K630&gt;0),K630+18*MAX(I630,J630)*0.001-0.06,IF(AND(N630="2C",K630&gt;0),K630+36*MAX(I630,J630)*0.001-0.06,IF(AND(N630="Cd",L630&gt;0,M630&gt;0),2*(L630+M630+10.25*MAX(I630,J630)*0.001-0.12),IF(AND(N630="Ep",M630&gt;0),M630+22*MAX(I630,J630)*0.001-0.06,IF(AND(N630="Et",M630&gt;0),2*(M630+12.25*MAX(I630,J630)*0.001-0.06),P630))))))</f>
        <v>3.1519999999999997</v>
      </c>
      <c r="P630" s="93">
        <f>IF(AND(N630="Sm",K630&gt;0),K630+2*(17*MAX(I630,J630)*0.001)-0.06,IF(AND(N630="PtS",M630&gt;0),M630+35*MAX(I630,J630)*0.001+60*MAX(I630,J630)*0.001-0.05,IF(AND(N630="PtR",M630&gt;0),M630+60*MAX(I630,J630)*0.001,IF(AND(N630="Pt",M630&gt;0),M630+15*MAX(I630,J630)*0.001,IF(OR(N630="C",N630="2C",N630="Cd",N630="Ep",N630="Et",N630="Sm",N630="PtS",N630="PtR",N630="Pt"),0,K630)))))</f>
        <v>0</v>
      </c>
      <c r="Q630" s="53">
        <f t="shared" si="327"/>
        <v>0</v>
      </c>
      <c r="R630" s="53">
        <f t="shared" si="328"/>
        <v>0</v>
      </c>
      <c r="S630" s="53">
        <f t="shared" si="329"/>
        <v>0</v>
      </c>
      <c r="T630" s="54">
        <f t="shared" si="330"/>
        <v>0</v>
      </c>
      <c r="U630" s="54">
        <f t="shared" si="331"/>
        <v>0</v>
      </c>
      <c r="V630" s="54">
        <f t="shared" si="332"/>
        <v>0</v>
      </c>
      <c r="W630" s="54">
        <f t="shared" si="333"/>
        <v>9.4559999999999995</v>
      </c>
      <c r="X630" s="54">
        <f t="shared" si="334"/>
        <v>0</v>
      </c>
      <c r="Y630" s="54">
        <f t="shared" si="335"/>
        <v>0</v>
      </c>
      <c r="Z630" s="54">
        <f t="shared" si="336"/>
        <v>0</v>
      </c>
      <c r="AA630" s="70">
        <f t="shared" si="337"/>
        <v>0</v>
      </c>
      <c r="AB630" s="74"/>
    </row>
    <row r="631" spans="1:28">
      <c r="A631" s="44"/>
      <c r="B631" s="55"/>
      <c r="C631" s="46" t="s">
        <v>71</v>
      </c>
      <c r="D631" s="46"/>
      <c r="E631" s="47">
        <v>1</v>
      </c>
      <c r="F631" s="48"/>
      <c r="G631" s="47">
        <v>3</v>
      </c>
      <c r="H631" s="49">
        <f>PRODUCT(E631,G631)</f>
        <v>3</v>
      </c>
      <c r="I631" s="47"/>
      <c r="J631" s="47">
        <v>12</v>
      </c>
      <c r="K631" s="50">
        <f>+K630</f>
        <v>2.78</v>
      </c>
      <c r="L631" s="50"/>
      <c r="M631" s="50"/>
      <c r="N631" s="48" t="s">
        <v>67</v>
      </c>
      <c r="O631" s="51">
        <f>IF(OR(N631="Sm",N631="PtS",N631="PtR",N631="Pt"),P631,IF(AND(N631="C",K631&gt;0),K631+18*MAX(I631,J631)*0.001-0.06,IF(AND(N631="2C",K631&gt;0),K631+36*MAX(I631,J631)*0.001-0.06,IF(AND(N631="Cd",L631&gt;0,M631&gt;0),2*(L631+M631+10.25*MAX(I631,J631)*0.001-0.12),IF(AND(N631="Ep",M631&gt;0),M631+22*MAX(I631,J631)*0.001-0.06,IF(AND(N631="Et",M631&gt;0),2*(M631+12.25*MAX(I631,J631)*0.001-0.06),P631))))))</f>
        <v>3.1519999999999997</v>
      </c>
      <c r="P631" s="93">
        <f>IF(AND(N631="Sm",K631&gt;0),K631+2*(17*MAX(I631,J631)*0.001)-0.06,IF(AND(N631="PtS",M631&gt;0),M631+35*MAX(I631,J631)*0.001+60*MAX(I631,J631)*0.001-0.05,IF(AND(N631="PtR",M631&gt;0),M631+60*MAX(I631,J631)*0.001,IF(AND(N631="Pt",M631&gt;0),M631+15*MAX(I631,J631)*0.001,IF(OR(N631="C",N631="2C",N631="Cd",N631="Ep",N631="Et",N631="Sm",N631="PtS",N631="PtR",N631="Pt"),0,K631)))))</f>
        <v>0</v>
      </c>
      <c r="Q631" s="53">
        <f t="shared" si="327"/>
        <v>0</v>
      </c>
      <c r="R631" s="53">
        <f t="shared" si="328"/>
        <v>0</v>
      </c>
      <c r="S631" s="53">
        <f t="shared" si="329"/>
        <v>0</v>
      </c>
      <c r="T631" s="54">
        <f t="shared" si="330"/>
        <v>0</v>
      </c>
      <c r="U631" s="54">
        <f t="shared" si="331"/>
        <v>0</v>
      </c>
      <c r="V631" s="54">
        <f t="shared" si="332"/>
        <v>0</v>
      </c>
      <c r="W631" s="54">
        <f t="shared" si="333"/>
        <v>9.4559999999999995</v>
      </c>
      <c r="X631" s="54">
        <f t="shared" si="334"/>
        <v>0</v>
      </c>
      <c r="Y631" s="54">
        <f t="shared" si="335"/>
        <v>0</v>
      </c>
      <c r="Z631" s="54">
        <f t="shared" si="336"/>
        <v>0</v>
      </c>
      <c r="AA631" s="70">
        <f t="shared" si="337"/>
        <v>0</v>
      </c>
      <c r="AB631" s="74"/>
    </row>
    <row r="632" spans="1:28">
      <c r="A632" s="44"/>
      <c r="B632" s="75"/>
      <c r="C632" s="46" t="s">
        <v>65</v>
      </c>
      <c r="D632" s="46"/>
      <c r="E632" s="47">
        <v>1</v>
      </c>
      <c r="F632" s="48"/>
      <c r="G632" s="47">
        <f>2+2*5+((K630-(2*0.05+2*5*0.11))/0.16)+1</f>
        <v>22.875</v>
      </c>
      <c r="H632" s="49">
        <f>PRODUCT(E632,G632)</f>
        <v>22.875</v>
      </c>
      <c r="I632" s="47"/>
      <c r="J632" s="47">
        <v>6</v>
      </c>
      <c r="K632" s="73"/>
      <c r="L632" s="50">
        <v>0.2</v>
      </c>
      <c r="M632" s="50">
        <v>0.3</v>
      </c>
      <c r="N632" s="48" t="s">
        <v>66</v>
      </c>
      <c r="O632" s="51">
        <f>IF(OR(N632="Sm",N632="PtS",N632="PtR",N632="Pt"),P632,IF(AND(N632="C",K632&gt;0),K632+18*MAX(I632,J632)*0.001-0.06,IF(AND(N632="2C",K632&gt;0),K632+36*MAX(I632,J632)*0.001-0.06,IF(AND(N632="Cd",L632&gt;0,M632&gt;0),2*(L632+M632+10.25*MAX(I632,J632)*0.001-0.12),IF(AND(N632="Ep",M632&gt;0),M632+22*MAX(I632,J632)*0.001-0.06,IF(AND(N632="Et",M632&gt;0),2*(M632+12.25*MAX(I632,J632)*0.001-0.06),P632))))))</f>
        <v>0.88300000000000001</v>
      </c>
      <c r="P632" s="93">
        <f>IF(AND(N632="Sm",K632&gt;0),K632+2*(17*MAX(I632,J632)*0.001)-0.06,IF(AND(N632="PtS",M632&gt;0),M632+35*MAX(I632,J632)*0.001+60*MAX(I632,J632)*0.001-0.05,IF(AND(N632="PtR",M632&gt;0),M632+60*MAX(I632,J632)*0.001,IF(AND(N632="Pt",M632&gt;0),M632+15*MAX(I632,J632)*0.001,IF(OR(N632="C",N632="2C",N632="Cd",N632="Ep",N632="Et",N632="Sm",N632="PtS",N632="PtR",N632="Pt"),0,K632)))))</f>
        <v>0</v>
      </c>
      <c r="Q632" s="53">
        <f t="shared" si="327"/>
        <v>0</v>
      </c>
      <c r="R632" s="53">
        <f t="shared" si="328"/>
        <v>0</v>
      </c>
      <c r="S632" s="53">
        <f t="shared" si="329"/>
        <v>0</v>
      </c>
      <c r="T632" s="54">
        <f t="shared" si="330"/>
        <v>20.198625</v>
      </c>
      <c r="U632" s="54">
        <f t="shared" si="331"/>
        <v>0</v>
      </c>
      <c r="V632" s="54">
        <f t="shared" si="332"/>
        <v>0</v>
      </c>
      <c r="W632" s="54">
        <f t="shared" si="333"/>
        <v>0</v>
      </c>
      <c r="X632" s="54">
        <f t="shared" si="334"/>
        <v>0</v>
      </c>
      <c r="Y632" s="54">
        <f t="shared" si="335"/>
        <v>0</v>
      </c>
      <c r="Z632" s="54">
        <f t="shared" si="336"/>
        <v>0</v>
      </c>
      <c r="AA632" s="70">
        <f t="shared" si="337"/>
        <v>0</v>
      </c>
      <c r="AB632" s="74"/>
    </row>
    <row r="633" spans="1:28">
      <c r="A633" s="56"/>
      <c r="B633" s="46"/>
      <c r="C633" s="46" t="s">
        <v>60</v>
      </c>
      <c r="D633" s="46"/>
      <c r="E633" s="47">
        <v>1</v>
      </c>
      <c r="F633" s="48"/>
      <c r="G633" s="47">
        <f>G632</f>
        <v>22.875</v>
      </c>
      <c r="H633" s="49">
        <f>PRODUCT(E633,G633)</f>
        <v>22.875</v>
      </c>
      <c r="I633" s="47"/>
      <c r="J633" s="47">
        <v>6</v>
      </c>
      <c r="K633" s="50"/>
      <c r="L633" s="50"/>
      <c r="M633" s="50">
        <v>0.2</v>
      </c>
      <c r="N633" s="48" t="s">
        <v>61</v>
      </c>
      <c r="O633" s="51">
        <f>IF(OR(N633="Sm",N633="PtS",N633="PtR",N633="Pt"),P633,IF(AND(N633="C",K633&gt;0),K633+18*MAX(I633,J633)*0.001-0.06,IF(AND(N633="2C",K633&gt;0),K633+36*MAX(I633,J633)*0.001-0.06,IF(AND(N633="Cd",L633&gt;0,M633&gt;0),2*(L633+M633+10.25*MAX(I633,J633)*0.001-0.12),IF(AND(N633="Ep",M633&gt;0),M633+22*MAX(I633,J633)*0.001-0.06,IF(AND(N633="Et",M633&gt;0),2*(M633+12.25*MAX(I633,J633)*0.001-0.06),P633))))))</f>
        <v>0.27200000000000002</v>
      </c>
      <c r="P633" s="93">
        <f>IF(AND(N633="Sm",K633&gt;0),K633+2*(17*MAX(I633,J633)*0.001)-0.06,IF(AND(N633="PtS",M633&gt;0),M633+35*MAX(I633,J633)*0.001+60*MAX(I633,J633)*0.001-0.05,IF(AND(N633="PtR",M633&gt;0),M633+60*MAX(I633,J633)*0.001,IF(AND(N633="Pt",M633&gt;0),M633+15*MAX(I633,J633)*0.001,IF(OR(N633="C",N633="2C",N633="Cd",N633="Ep",N633="Et",N633="Sm",N633="PtS",N633="PtR",N633="Pt"),0,K633)))))</f>
        <v>0</v>
      </c>
      <c r="Q633" s="53">
        <f t="shared" si="327"/>
        <v>0</v>
      </c>
      <c r="R633" s="53">
        <f t="shared" si="328"/>
        <v>0</v>
      </c>
      <c r="S633" s="53">
        <f t="shared" si="329"/>
        <v>0</v>
      </c>
      <c r="T633" s="54">
        <f t="shared" si="330"/>
        <v>6.2220000000000004</v>
      </c>
      <c r="U633" s="54">
        <f t="shared" si="331"/>
        <v>0</v>
      </c>
      <c r="V633" s="54">
        <f t="shared" si="332"/>
        <v>0</v>
      </c>
      <c r="W633" s="54">
        <f t="shared" si="333"/>
        <v>0</v>
      </c>
      <c r="X633" s="54">
        <f t="shared" si="334"/>
        <v>0</v>
      </c>
      <c r="Y633" s="54">
        <f t="shared" si="335"/>
        <v>0</v>
      </c>
      <c r="Z633" s="54">
        <f t="shared" si="336"/>
        <v>0</v>
      </c>
      <c r="AA633" s="70">
        <f t="shared" si="337"/>
        <v>0</v>
      </c>
      <c r="AB633" s="74"/>
    </row>
    <row r="634" spans="1:28" ht="15.75">
      <c r="A634" s="140" t="s">
        <v>135</v>
      </c>
      <c r="B634" s="141"/>
      <c r="C634" s="141"/>
      <c r="D634" s="142"/>
      <c r="E634" s="47"/>
      <c r="F634" s="48"/>
      <c r="G634" s="47"/>
      <c r="H634" s="49"/>
      <c r="I634" s="47"/>
      <c r="J634" s="47"/>
      <c r="K634" s="50"/>
      <c r="L634" s="50"/>
      <c r="M634" s="50"/>
      <c r="N634" s="48"/>
      <c r="O634" s="51">
        <f>IF(OR(N634="Sm",N634="PtS",N634="PtR",N634="Pt"),P634,IF(AND(N634="C",K634&gt;0),K634+15*MAX(I634,J634)*0.001-0.06,IF(AND(N634="2C",K634&gt;0),K634+30*MAX(I634,J634)*0.001-0.06,IF(AND(N634="Cd",L634&gt;0,M634&gt;0),2*(L634+M634+10*MAX(I634,J634)*0.001-0.12),IF(AND(N634="Ep",M634&gt;0),M634+20*MAX(I634,J634)*0.001-0.06,IF(AND(N634="Et",M634&gt;0),2*(M634+10*MAX(I634,J634)*0.001-0.06),P634))))))</f>
        <v>0</v>
      </c>
      <c r="P634" s="93">
        <f>IF(AND(N634="Sm",K634&gt;0),K634+2*(15*MAX(I634,J634)*0.001)-0.06,IF(AND(N634="PtS",M634&gt;0),M634+30*MAX(I634,J634)*0.001+60*MAX(I634,J634)*0.001-0.05,IF(AND(N634="PtR",M634&gt;0),M634+60*MAX(I634,J634)*0.001,IF(AND(N634="Pt",M634&gt;0),M634+15*MAX(I634,J634)*0.001,IF(OR(N634="C",N634="2C",N634="Cd",N634="Ep",N634="Et",N634="Sm",N634="PtS",N634="PtR",N634="Pt"),0,K634)))))</f>
        <v>0</v>
      </c>
      <c r="Q634" s="53">
        <f t="shared" si="327"/>
        <v>0</v>
      </c>
      <c r="R634" s="53">
        <f t="shared" si="328"/>
        <v>0</v>
      </c>
      <c r="S634" s="53">
        <f t="shared" si="329"/>
        <v>0</v>
      </c>
      <c r="T634" s="54">
        <f t="shared" si="330"/>
        <v>0</v>
      </c>
      <c r="U634" s="54">
        <f t="shared" si="331"/>
        <v>0</v>
      </c>
      <c r="V634" s="54">
        <f t="shared" si="332"/>
        <v>0</v>
      </c>
      <c r="W634" s="54">
        <f t="shared" si="333"/>
        <v>0</v>
      </c>
      <c r="X634" s="54">
        <f t="shared" si="334"/>
        <v>0</v>
      </c>
      <c r="Y634" s="54">
        <f t="shared" si="335"/>
        <v>0</v>
      </c>
      <c r="Z634" s="54">
        <f t="shared" si="336"/>
        <v>0</v>
      </c>
      <c r="AA634" s="70">
        <f t="shared" si="337"/>
        <v>0</v>
      </c>
    </row>
    <row r="635" spans="1:28">
      <c r="A635" s="44"/>
      <c r="B635" s="72"/>
      <c r="C635" s="46" t="s">
        <v>70</v>
      </c>
      <c r="D635" s="46"/>
      <c r="E635" s="47">
        <v>1</v>
      </c>
      <c r="F635" s="48"/>
      <c r="G635" s="47">
        <v>3</v>
      </c>
      <c r="H635" s="49">
        <f>PRODUCT(E635,G635)</f>
        <v>3</v>
      </c>
      <c r="I635" s="47"/>
      <c r="J635" s="47">
        <v>12</v>
      </c>
      <c r="K635" s="50">
        <f>1.39+1.39</f>
        <v>2.78</v>
      </c>
      <c r="L635" s="50"/>
      <c r="M635" s="50"/>
      <c r="N635" s="48" t="s">
        <v>67</v>
      </c>
      <c r="O635" s="51">
        <f>IF(OR(N635="Sm",N635="PtS",N635="PtR",N635="Pt"),P635,IF(AND(N635="C",K635&gt;0),K635+18*MAX(I635,J635)*0.001-0.06,IF(AND(N635="2C",K635&gt;0),K635+36*MAX(I635,J635)*0.001-0.06,IF(AND(N635="Cd",L635&gt;0,M635&gt;0),2*(L635+M635+10.25*MAX(I635,J635)*0.001-0.12),IF(AND(N635="Ep",M635&gt;0),M635+22*MAX(I635,J635)*0.001-0.06,IF(AND(N635="Et",M635&gt;0),2*(M635+12.25*MAX(I635,J635)*0.001-0.06),P635))))))</f>
        <v>3.1519999999999997</v>
      </c>
      <c r="P635" s="93">
        <f>IF(AND(N635="Sm",K635&gt;0),K635+2*(17*MAX(I635,J635)*0.001)-0.06,IF(AND(N635="PtS",M635&gt;0),M635+35*MAX(I635,J635)*0.001+60*MAX(I635,J635)*0.001-0.05,IF(AND(N635="PtR",M635&gt;0),M635+60*MAX(I635,J635)*0.001,IF(AND(N635="Pt",M635&gt;0),M635+15*MAX(I635,J635)*0.001,IF(OR(N635="C",N635="2C",N635="Cd",N635="Ep",N635="Et",N635="Sm",N635="PtS",N635="PtR",N635="Pt"),0,K635)))))</f>
        <v>0</v>
      </c>
      <c r="Q635" s="53">
        <f t="shared" si="327"/>
        <v>0</v>
      </c>
      <c r="R635" s="53">
        <f t="shared" si="328"/>
        <v>0</v>
      </c>
      <c r="S635" s="53">
        <f t="shared" si="329"/>
        <v>0</v>
      </c>
      <c r="T635" s="54">
        <f t="shared" si="330"/>
        <v>0</v>
      </c>
      <c r="U635" s="54">
        <f t="shared" si="331"/>
        <v>0</v>
      </c>
      <c r="V635" s="54">
        <f t="shared" si="332"/>
        <v>0</v>
      </c>
      <c r="W635" s="54">
        <f t="shared" si="333"/>
        <v>9.4559999999999995</v>
      </c>
      <c r="X635" s="54">
        <f t="shared" si="334"/>
        <v>0</v>
      </c>
      <c r="Y635" s="54">
        <f t="shared" si="335"/>
        <v>0</v>
      </c>
      <c r="Z635" s="54">
        <f t="shared" si="336"/>
        <v>0</v>
      </c>
      <c r="AA635" s="70">
        <f t="shared" si="337"/>
        <v>0</v>
      </c>
      <c r="AB635" s="74"/>
    </row>
    <row r="636" spans="1:28">
      <c r="A636" s="44"/>
      <c r="B636" s="55"/>
      <c r="C636" s="46" t="s">
        <v>71</v>
      </c>
      <c r="D636" s="46"/>
      <c r="E636" s="47">
        <v>1</v>
      </c>
      <c r="F636" s="48"/>
      <c r="G636" s="47">
        <v>3</v>
      </c>
      <c r="H636" s="49">
        <f>PRODUCT(E636,G636)</f>
        <v>3</v>
      </c>
      <c r="I636" s="47"/>
      <c r="J636" s="47">
        <v>12</v>
      </c>
      <c r="K636" s="50">
        <f>+K635</f>
        <v>2.78</v>
      </c>
      <c r="L636" s="50"/>
      <c r="M636" s="50"/>
      <c r="N636" s="48" t="s">
        <v>67</v>
      </c>
      <c r="O636" s="51">
        <f>IF(OR(N636="Sm",N636="PtS",N636="PtR",N636="Pt"),P636,IF(AND(N636="C",K636&gt;0),K636+18*MAX(I636,J636)*0.001-0.06,IF(AND(N636="2C",K636&gt;0),K636+36*MAX(I636,J636)*0.001-0.06,IF(AND(N636="Cd",L636&gt;0,M636&gt;0),2*(L636+M636+10.25*MAX(I636,J636)*0.001-0.12),IF(AND(N636="Ep",M636&gt;0),M636+22*MAX(I636,J636)*0.001-0.06,IF(AND(N636="Et",M636&gt;0),2*(M636+12.25*MAX(I636,J636)*0.001-0.06),P636))))))</f>
        <v>3.1519999999999997</v>
      </c>
      <c r="P636" s="93">
        <f>IF(AND(N636="Sm",K636&gt;0),K636+2*(17*MAX(I636,J636)*0.001)-0.06,IF(AND(N636="PtS",M636&gt;0),M636+35*MAX(I636,J636)*0.001+60*MAX(I636,J636)*0.001-0.05,IF(AND(N636="PtR",M636&gt;0),M636+60*MAX(I636,J636)*0.001,IF(AND(N636="Pt",M636&gt;0),M636+15*MAX(I636,J636)*0.001,IF(OR(N636="C",N636="2C",N636="Cd",N636="Ep",N636="Et",N636="Sm",N636="PtS",N636="PtR",N636="Pt"),0,K636)))))</f>
        <v>0</v>
      </c>
      <c r="Q636" s="53">
        <f t="shared" si="327"/>
        <v>0</v>
      </c>
      <c r="R636" s="53">
        <f t="shared" si="328"/>
        <v>0</v>
      </c>
      <c r="S636" s="53">
        <f t="shared" si="329"/>
        <v>0</v>
      </c>
      <c r="T636" s="54">
        <f t="shared" si="330"/>
        <v>0</v>
      </c>
      <c r="U636" s="54">
        <f t="shared" si="331"/>
        <v>0</v>
      </c>
      <c r="V636" s="54">
        <f t="shared" si="332"/>
        <v>0</v>
      </c>
      <c r="W636" s="54">
        <f t="shared" si="333"/>
        <v>9.4559999999999995</v>
      </c>
      <c r="X636" s="54">
        <f t="shared" si="334"/>
        <v>0</v>
      </c>
      <c r="Y636" s="54">
        <f t="shared" si="335"/>
        <v>0</v>
      </c>
      <c r="Z636" s="54">
        <f t="shared" si="336"/>
        <v>0</v>
      </c>
      <c r="AA636" s="70">
        <f t="shared" si="337"/>
        <v>0</v>
      </c>
      <c r="AB636" s="74"/>
    </row>
    <row r="637" spans="1:28">
      <c r="A637" s="44"/>
      <c r="B637" s="75"/>
      <c r="C637" s="46" t="s">
        <v>65</v>
      </c>
      <c r="D637" s="46"/>
      <c r="E637" s="47">
        <v>1</v>
      </c>
      <c r="F637" s="48"/>
      <c r="G637" s="47">
        <f>2+2*5+((K635-(2*0.05+2*5*0.11))/0.16)+1</f>
        <v>22.875</v>
      </c>
      <c r="H637" s="49">
        <f>PRODUCT(E637,G637)</f>
        <v>22.875</v>
      </c>
      <c r="I637" s="47"/>
      <c r="J637" s="47">
        <v>6</v>
      </c>
      <c r="K637" s="73"/>
      <c r="L637" s="50">
        <v>0.2</v>
      </c>
      <c r="M637" s="50">
        <v>0.3</v>
      </c>
      <c r="N637" s="48" t="s">
        <v>66</v>
      </c>
      <c r="O637" s="51">
        <f>IF(OR(N637="Sm",N637="PtS",N637="PtR",N637="Pt"),P637,IF(AND(N637="C",K637&gt;0),K637+18*MAX(I637,J637)*0.001-0.06,IF(AND(N637="2C",K637&gt;0),K637+36*MAX(I637,J637)*0.001-0.06,IF(AND(N637="Cd",L637&gt;0,M637&gt;0),2*(L637+M637+10.25*MAX(I637,J637)*0.001-0.12),IF(AND(N637="Ep",M637&gt;0),M637+22*MAX(I637,J637)*0.001-0.06,IF(AND(N637="Et",M637&gt;0),2*(M637+12.25*MAX(I637,J637)*0.001-0.06),P637))))))</f>
        <v>0.88300000000000001</v>
      </c>
      <c r="P637" s="93">
        <f>IF(AND(N637="Sm",K637&gt;0),K637+2*(17*MAX(I637,J637)*0.001)-0.06,IF(AND(N637="PtS",M637&gt;0),M637+35*MAX(I637,J637)*0.001+60*MAX(I637,J637)*0.001-0.05,IF(AND(N637="PtR",M637&gt;0),M637+60*MAX(I637,J637)*0.001,IF(AND(N637="Pt",M637&gt;0),M637+15*MAX(I637,J637)*0.001,IF(OR(N637="C",N637="2C",N637="Cd",N637="Ep",N637="Et",N637="Sm",N637="PtS",N637="PtR",N637="Pt"),0,K637)))))</f>
        <v>0</v>
      </c>
      <c r="Q637" s="53">
        <f t="shared" si="327"/>
        <v>0</v>
      </c>
      <c r="R637" s="53">
        <f t="shared" si="328"/>
        <v>0</v>
      </c>
      <c r="S637" s="53">
        <f t="shared" si="329"/>
        <v>0</v>
      </c>
      <c r="T637" s="54">
        <f t="shared" si="330"/>
        <v>20.198625</v>
      </c>
      <c r="U637" s="54">
        <f t="shared" si="331"/>
        <v>0</v>
      </c>
      <c r="V637" s="54">
        <f t="shared" si="332"/>
        <v>0</v>
      </c>
      <c r="W637" s="54">
        <f t="shared" si="333"/>
        <v>0</v>
      </c>
      <c r="X637" s="54">
        <f t="shared" si="334"/>
        <v>0</v>
      </c>
      <c r="Y637" s="54">
        <f t="shared" si="335"/>
        <v>0</v>
      </c>
      <c r="Z637" s="54">
        <f t="shared" si="336"/>
        <v>0</v>
      </c>
      <c r="AA637" s="70">
        <f t="shared" si="337"/>
        <v>0</v>
      </c>
      <c r="AB637" s="74"/>
    </row>
    <row r="638" spans="1:28">
      <c r="A638" s="56"/>
      <c r="B638" s="46"/>
      <c r="C638" s="46" t="s">
        <v>60</v>
      </c>
      <c r="D638" s="46"/>
      <c r="E638" s="47">
        <v>1</v>
      </c>
      <c r="F638" s="48"/>
      <c r="G638" s="47">
        <f>G637</f>
        <v>22.875</v>
      </c>
      <c r="H638" s="49">
        <f>PRODUCT(E638,G638)</f>
        <v>22.875</v>
      </c>
      <c r="I638" s="47"/>
      <c r="J638" s="47">
        <v>6</v>
      </c>
      <c r="K638" s="50"/>
      <c r="L638" s="50"/>
      <c r="M638" s="50">
        <v>0.2</v>
      </c>
      <c r="N638" s="48" t="s">
        <v>61</v>
      </c>
      <c r="O638" s="51">
        <f>IF(OR(N638="Sm",N638="PtS",N638="PtR",N638="Pt"),P638,IF(AND(N638="C",K638&gt;0),K638+18*MAX(I638,J638)*0.001-0.06,IF(AND(N638="2C",K638&gt;0),K638+36*MAX(I638,J638)*0.001-0.06,IF(AND(N638="Cd",L638&gt;0,M638&gt;0),2*(L638+M638+10.25*MAX(I638,J638)*0.001-0.12),IF(AND(N638="Ep",M638&gt;0),M638+22*MAX(I638,J638)*0.001-0.06,IF(AND(N638="Et",M638&gt;0),2*(M638+12.25*MAX(I638,J638)*0.001-0.06),P638))))))</f>
        <v>0.27200000000000002</v>
      </c>
      <c r="P638" s="93">
        <f>IF(AND(N638="Sm",K638&gt;0),K638+2*(17*MAX(I638,J638)*0.001)-0.06,IF(AND(N638="PtS",M638&gt;0),M638+35*MAX(I638,J638)*0.001+60*MAX(I638,J638)*0.001-0.05,IF(AND(N638="PtR",M638&gt;0),M638+60*MAX(I638,J638)*0.001,IF(AND(N638="Pt",M638&gt;0),M638+15*MAX(I638,J638)*0.001,IF(OR(N638="C",N638="2C",N638="Cd",N638="Ep",N638="Et",N638="Sm",N638="PtS",N638="PtR",N638="Pt"),0,K638)))))</f>
        <v>0</v>
      </c>
      <c r="Q638" s="53">
        <f t="shared" si="327"/>
        <v>0</v>
      </c>
      <c r="R638" s="53">
        <f t="shared" si="328"/>
        <v>0</v>
      </c>
      <c r="S638" s="53">
        <f t="shared" si="329"/>
        <v>0</v>
      </c>
      <c r="T638" s="54">
        <f t="shared" si="330"/>
        <v>6.2220000000000004</v>
      </c>
      <c r="U638" s="54">
        <f t="shared" si="331"/>
        <v>0</v>
      </c>
      <c r="V638" s="54">
        <f t="shared" si="332"/>
        <v>0</v>
      </c>
      <c r="W638" s="54">
        <f t="shared" si="333"/>
        <v>0</v>
      </c>
      <c r="X638" s="54">
        <f t="shared" si="334"/>
        <v>0</v>
      </c>
      <c r="Y638" s="54">
        <f t="shared" si="335"/>
        <v>0</v>
      </c>
      <c r="Z638" s="54">
        <f t="shared" si="336"/>
        <v>0</v>
      </c>
      <c r="AA638" s="70">
        <f t="shared" si="337"/>
        <v>0</v>
      </c>
      <c r="AB638" s="74"/>
    </row>
    <row r="639" spans="1:28" ht="15.75">
      <c r="A639" s="140" t="s">
        <v>136</v>
      </c>
      <c r="B639" s="141"/>
      <c r="C639" s="141"/>
      <c r="D639" s="142"/>
      <c r="E639" s="47"/>
      <c r="F639" s="48"/>
      <c r="G639" s="47"/>
      <c r="H639" s="49"/>
      <c r="I639" s="47"/>
      <c r="J639" s="47"/>
      <c r="K639" s="50"/>
      <c r="L639" s="50"/>
      <c r="M639" s="50"/>
      <c r="N639" s="48"/>
      <c r="O639" s="51">
        <f>IF(OR(N639="Sm",N639="PtS",N639="PtR",N639="Pt"),P639,IF(AND(N639="C",K639&gt;0),K639+15*MAX(I639,J639)*0.001-0.06,IF(AND(N639="2C",K639&gt;0),K639+30*MAX(I639,J639)*0.001-0.06,IF(AND(N639="Cd",L639&gt;0,M639&gt;0),2*(L639+M639+10*MAX(I639,J639)*0.001-0.12),IF(AND(N639="Ep",M639&gt;0),M639+20*MAX(I639,J639)*0.001-0.06,IF(AND(N639="Et",M639&gt;0),2*(M639+10*MAX(I639,J639)*0.001-0.06),P639))))))</f>
        <v>0</v>
      </c>
      <c r="P639" s="93">
        <f>IF(AND(N639="Sm",K639&gt;0),K639+2*(15*MAX(I639,J639)*0.001)-0.06,IF(AND(N639="PtS",M639&gt;0),M639+30*MAX(I639,J639)*0.001+60*MAX(I639,J639)*0.001-0.05,IF(AND(N639="PtR",M639&gt;0),M639+60*MAX(I639,J639)*0.001,IF(AND(N639="Pt",M639&gt;0),M639+15*MAX(I639,J639)*0.001,IF(OR(N639="C",N639="2C",N639="Cd",N639="Ep",N639="Et",N639="Sm",N639="PtS",N639="PtR",N639="Pt"),0,K639)))))</f>
        <v>0</v>
      </c>
      <c r="Q639" s="53">
        <f t="shared" si="327"/>
        <v>0</v>
      </c>
      <c r="R639" s="53">
        <f t="shared" si="328"/>
        <v>0</v>
      </c>
      <c r="S639" s="53">
        <f t="shared" si="329"/>
        <v>0</v>
      </c>
      <c r="T639" s="54">
        <f t="shared" si="330"/>
        <v>0</v>
      </c>
      <c r="U639" s="54">
        <f t="shared" si="331"/>
        <v>0</v>
      </c>
      <c r="V639" s="54">
        <f t="shared" si="332"/>
        <v>0</v>
      </c>
      <c r="W639" s="54">
        <f t="shared" si="333"/>
        <v>0</v>
      </c>
      <c r="X639" s="54">
        <f t="shared" si="334"/>
        <v>0</v>
      </c>
      <c r="Y639" s="54">
        <f t="shared" si="335"/>
        <v>0</v>
      </c>
      <c r="Z639" s="54">
        <f t="shared" si="336"/>
        <v>0</v>
      </c>
      <c r="AA639" s="70">
        <f t="shared" si="337"/>
        <v>0</v>
      </c>
    </row>
    <row r="640" spans="1:28">
      <c r="A640" s="44"/>
      <c r="B640" s="72"/>
      <c r="C640" s="46" t="s">
        <v>70</v>
      </c>
      <c r="D640" s="46"/>
      <c r="E640" s="47">
        <v>1</v>
      </c>
      <c r="F640" s="48"/>
      <c r="G640" s="47">
        <v>3</v>
      </c>
      <c r="H640" s="49">
        <f>PRODUCT(E640,G640)</f>
        <v>3</v>
      </c>
      <c r="I640" s="47"/>
      <c r="J640" s="47">
        <v>12</v>
      </c>
      <c r="K640" s="50">
        <f>1.39+1.39</f>
        <v>2.78</v>
      </c>
      <c r="L640" s="50"/>
      <c r="M640" s="50"/>
      <c r="N640" s="48" t="s">
        <v>67</v>
      </c>
      <c r="O640" s="51">
        <f>IF(OR(N640="Sm",N640="PtS",N640="PtR",N640="Pt"),P640,IF(AND(N640="C",K640&gt;0),K640+18*MAX(I640,J640)*0.001-0.06,IF(AND(N640="2C",K640&gt;0),K640+36*MAX(I640,J640)*0.001-0.06,IF(AND(N640="Cd",L640&gt;0,M640&gt;0),2*(L640+M640+10.25*MAX(I640,J640)*0.001-0.12),IF(AND(N640="Ep",M640&gt;0),M640+22*MAX(I640,J640)*0.001-0.06,IF(AND(N640="Et",M640&gt;0),2*(M640+12.25*MAX(I640,J640)*0.001-0.06),P640))))))</f>
        <v>3.1519999999999997</v>
      </c>
      <c r="P640" s="93">
        <f>IF(AND(N640="Sm",K640&gt;0),K640+2*(17*MAX(I640,J640)*0.001)-0.06,IF(AND(N640="PtS",M640&gt;0),M640+35*MAX(I640,J640)*0.001+60*MAX(I640,J640)*0.001-0.05,IF(AND(N640="PtR",M640&gt;0),M640+60*MAX(I640,J640)*0.001,IF(AND(N640="Pt",M640&gt;0),M640+15*MAX(I640,J640)*0.001,IF(OR(N640="C",N640="2C",N640="Cd",N640="Ep",N640="Et",N640="Sm",N640="PtS",N640="PtR",N640="Pt"),0,K640)))))</f>
        <v>0</v>
      </c>
      <c r="Q640" s="53">
        <f t="shared" si="327"/>
        <v>0</v>
      </c>
      <c r="R640" s="53">
        <f t="shared" si="328"/>
        <v>0</v>
      </c>
      <c r="S640" s="53">
        <f t="shared" si="329"/>
        <v>0</v>
      </c>
      <c r="T640" s="54">
        <f t="shared" si="330"/>
        <v>0</v>
      </c>
      <c r="U640" s="54">
        <f t="shared" si="331"/>
        <v>0</v>
      </c>
      <c r="V640" s="54">
        <f t="shared" si="332"/>
        <v>0</v>
      </c>
      <c r="W640" s="54">
        <f t="shared" si="333"/>
        <v>9.4559999999999995</v>
      </c>
      <c r="X640" s="54">
        <f t="shared" si="334"/>
        <v>0</v>
      </c>
      <c r="Y640" s="54">
        <f t="shared" si="335"/>
        <v>0</v>
      </c>
      <c r="Z640" s="54">
        <f t="shared" si="336"/>
        <v>0</v>
      </c>
      <c r="AA640" s="70">
        <f t="shared" si="337"/>
        <v>0</v>
      </c>
      <c r="AB640" s="74"/>
    </row>
    <row r="641" spans="1:28">
      <c r="A641" s="44"/>
      <c r="B641" s="55"/>
      <c r="C641" s="46" t="s">
        <v>71</v>
      </c>
      <c r="D641" s="46"/>
      <c r="E641" s="47">
        <v>1</v>
      </c>
      <c r="F641" s="48"/>
      <c r="G641" s="47">
        <v>3</v>
      </c>
      <c r="H641" s="49">
        <f>PRODUCT(E641,G641)</f>
        <v>3</v>
      </c>
      <c r="I641" s="47"/>
      <c r="J641" s="47">
        <v>12</v>
      </c>
      <c r="K641" s="50">
        <f>+K640</f>
        <v>2.78</v>
      </c>
      <c r="L641" s="50"/>
      <c r="M641" s="50"/>
      <c r="N641" s="48" t="s">
        <v>67</v>
      </c>
      <c r="O641" s="51">
        <f>IF(OR(N641="Sm",N641="PtS",N641="PtR",N641="Pt"),P641,IF(AND(N641="C",K641&gt;0),K641+18*MAX(I641,J641)*0.001-0.06,IF(AND(N641="2C",K641&gt;0),K641+36*MAX(I641,J641)*0.001-0.06,IF(AND(N641="Cd",L641&gt;0,M641&gt;0),2*(L641+M641+10.25*MAX(I641,J641)*0.001-0.12),IF(AND(N641="Ep",M641&gt;0),M641+22*MAX(I641,J641)*0.001-0.06,IF(AND(N641="Et",M641&gt;0),2*(M641+12.25*MAX(I641,J641)*0.001-0.06),P641))))))</f>
        <v>3.1519999999999997</v>
      </c>
      <c r="P641" s="93">
        <f>IF(AND(N641="Sm",K641&gt;0),K641+2*(17*MAX(I641,J641)*0.001)-0.06,IF(AND(N641="PtS",M641&gt;0),M641+35*MAX(I641,J641)*0.001+60*MAX(I641,J641)*0.001-0.05,IF(AND(N641="PtR",M641&gt;0),M641+60*MAX(I641,J641)*0.001,IF(AND(N641="Pt",M641&gt;0),M641+15*MAX(I641,J641)*0.001,IF(OR(N641="C",N641="2C",N641="Cd",N641="Ep",N641="Et",N641="Sm",N641="PtS",N641="PtR",N641="Pt"),0,K641)))))</f>
        <v>0</v>
      </c>
      <c r="Q641" s="53">
        <f t="shared" si="327"/>
        <v>0</v>
      </c>
      <c r="R641" s="53">
        <f t="shared" si="328"/>
        <v>0</v>
      </c>
      <c r="S641" s="53">
        <f t="shared" si="329"/>
        <v>0</v>
      </c>
      <c r="T641" s="54">
        <f t="shared" si="330"/>
        <v>0</v>
      </c>
      <c r="U641" s="54">
        <f t="shared" si="331"/>
        <v>0</v>
      </c>
      <c r="V641" s="54">
        <f t="shared" si="332"/>
        <v>0</v>
      </c>
      <c r="W641" s="54">
        <f t="shared" si="333"/>
        <v>9.4559999999999995</v>
      </c>
      <c r="X641" s="54">
        <f t="shared" si="334"/>
        <v>0</v>
      </c>
      <c r="Y641" s="54">
        <f t="shared" si="335"/>
        <v>0</v>
      </c>
      <c r="Z641" s="54">
        <f t="shared" si="336"/>
        <v>0</v>
      </c>
      <c r="AA641" s="70">
        <f t="shared" si="337"/>
        <v>0</v>
      </c>
      <c r="AB641" s="74"/>
    </row>
    <row r="642" spans="1:28">
      <c r="A642" s="44"/>
      <c r="B642" s="75"/>
      <c r="C642" s="46" t="s">
        <v>65</v>
      </c>
      <c r="D642" s="46"/>
      <c r="E642" s="47">
        <v>1</v>
      </c>
      <c r="F642" s="48"/>
      <c r="G642" s="47">
        <f>2+2*5+((K640-(2*0.05+2*5*0.11))/0.16)+1</f>
        <v>22.875</v>
      </c>
      <c r="H642" s="49">
        <f>PRODUCT(E642,G642)</f>
        <v>22.875</v>
      </c>
      <c r="I642" s="47"/>
      <c r="J642" s="47">
        <v>6</v>
      </c>
      <c r="K642" s="73"/>
      <c r="L642" s="50">
        <v>0.2</v>
      </c>
      <c r="M642" s="50">
        <v>0.3</v>
      </c>
      <c r="N642" s="48" t="s">
        <v>66</v>
      </c>
      <c r="O642" s="51">
        <f>IF(OR(N642="Sm",N642="PtS",N642="PtR",N642="Pt"),P642,IF(AND(N642="C",K642&gt;0),K642+18*MAX(I642,J642)*0.001-0.06,IF(AND(N642="2C",K642&gt;0),K642+36*MAX(I642,J642)*0.001-0.06,IF(AND(N642="Cd",L642&gt;0,M642&gt;0),2*(L642+M642+10.25*MAX(I642,J642)*0.001-0.12),IF(AND(N642="Ep",M642&gt;0),M642+22*MAX(I642,J642)*0.001-0.06,IF(AND(N642="Et",M642&gt;0),2*(M642+12.25*MAX(I642,J642)*0.001-0.06),P642))))))</f>
        <v>0.88300000000000001</v>
      </c>
      <c r="P642" s="93">
        <f>IF(AND(N642="Sm",K642&gt;0),K642+2*(17*MAX(I642,J642)*0.001)-0.06,IF(AND(N642="PtS",M642&gt;0),M642+35*MAX(I642,J642)*0.001+60*MAX(I642,J642)*0.001-0.05,IF(AND(N642="PtR",M642&gt;0),M642+60*MAX(I642,J642)*0.001,IF(AND(N642="Pt",M642&gt;0),M642+15*MAX(I642,J642)*0.001,IF(OR(N642="C",N642="2C",N642="Cd",N642="Ep",N642="Et",N642="Sm",N642="PtS",N642="PtR",N642="Pt"),0,K642)))))</f>
        <v>0</v>
      </c>
      <c r="Q642" s="53">
        <f t="shared" si="327"/>
        <v>0</v>
      </c>
      <c r="R642" s="53">
        <f t="shared" si="328"/>
        <v>0</v>
      </c>
      <c r="S642" s="53">
        <f t="shared" si="329"/>
        <v>0</v>
      </c>
      <c r="T642" s="54">
        <f t="shared" si="330"/>
        <v>20.198625</v>
      </c>
      <c r="U642" s="54">
        <f t="shared" si="331"/>
        <v>0</v>
      </c>
      <c r="V642" s="54">
        <f t="shared" si="332"/>
        <v>0</v>
      </c>
      <c r="W642" s="54">
        <f t="shared" si="333"/>
        <v>0</v>
      </c>
      <c r="X642" s="54">
        <f t="shared" si="334"/>
        <v>0</v>
      </c>
      <c r="Y642" s="54">
        <f t="shared" si="335"/>
        <v>0</v>
      </c>
      <c r="Z642" s="54">
        <f t="shared" si="336"/>
        <v>0</v>
      </c>
      <c r="AA642" s="70">
        <f t="shared" si="337"/>
        <v>0</v>
      </c>
      <c r="AB642" s="74"/>
    </row>
    <row r="643" spans="1:28">
      <c r="A643" s="56"/>
      <c r="B643" s="46"/>
      <c r="C643" s="46" t="s">
        <v>60</v>
      </c>
      <c r="D643" s="46"/>
      <c r="E643" s="47">
        <v>1</v>
      </c>
      <c r="F643" s="48"/>
      <c r="G643" s="47">
        <f>G642</f>
        <v>22.875</v>
      </c>
      <c r="H643" s="49">
        <f>PRODUCT(E643,G643)</f>
        <v>22.875</v>
      </c>
      <c r="I643" s="47"/>
      <c r="J643" s="47">
        <v>6</v>
      </c>
      <c r="K643" s="50"/>
      <c r="L643" s="50"/>
      <c r="M643" s="50">
        <v>0.2</v>
      </c>
      <c r="N643" s="48" t="s">
        <v>61</v>
      </c>
      <c r="O643" s="51">
        <f>IF(OR(N643="Sm",N643="PtS",N643="PtR",N643="Pt"),P643,IF(AND(N643="C",K643&gt;0),K643+18*MAX(I643,J643)*0.001-0.06,IF(AND(N643="2C",K643&gt;0),K643+36*MAX(I643,J643)*0.001-0.06,IF(AND(N643="Cd",L643&gt;0,M643&gt;0),2*(L643+M643+10.25*MAX(I643,J643)*0.001-0.12),IF(AND(N643="Ep",M643&gt;0),M643+22*MAX(I643,J643)*0.001-0.06,IF(AND(N643="Et",M643&gt;0),2*(M643+12.25*MAX(I643,J643)*0.001-0.06),P643))))))</f>
        <v>0.27200000000000002</v>
      </c>
      <c r="P643" s="93">
        <f>IF(AND(N643="Sm",K643&gt;0),K643+2*(17*MAX(I643,J643)*0.001)-0.06,IF(AND(N643="PtS",M643&gt;0),M643+35*MAX(I643,J643)*0.001+60*MAX(I643,J643)*0.001-0.05,IF(AND(N643="PtR",M643&gt;0),M643+60*MAX(I643,J643)*0.001,IF(AND(N643="Pt",M643&gt;0),M643+15*MAX(I643,J643)*0.001,IF(OR(N643="C",N643="2C",N643="Cd",N643="Ep",N643="Et",N643="Sm",N643="PtS",N643="PtR",N643="Pt"),0,K643)))))</f>
        <v>0</v>
      </c>
      <c r="Q643" s="53">
        <f t="shared" si="327"/>
        <v>0</v>
      </c>
      <c r="R643" s="53">
        <f t="shared" si="328"/>
        <v>0</v>
      </c>
      <c r="S643" s="53">
        <f t="shared" si="329"/>
        <v>0</v>
      </c>
      <c r="T643" s="54">
        <f t="shared" si="330"/>
        <v>6.2220000000000004</v>
      </c>
      <c r="U643" s="54">
        <f t="shared" si="331"/>
        <v>0</v>
      </c>
      <c r="V643" s="54">
        <f t="shared" si="332"/>
        <v>0</v>
      </c>
      <c r="W643" s="54">
        <f t="shared" si="333"/>
        <v>0</v>
      </c>
      <c r="X643" s="54">
        <f t="shared" si="334"/>
        <v>0</v>
      </c>
      <c r="Y643" s="54">
        <f t="shared" si="335"/>
        <v>0</v>
      </c>
      <c r="Z643" s="54">
        <f t="shared" si="336"/>
        <v>0</v>
      </c>
      <c r="AA643" s="70">
        <f t="shared" si="337"/>
        <v>0</v>
      </c>
      <c r="AB643" s="74"/>
    </row>
    <row r="644" spans="1:28" ht="15.75">
      <c r="A644" s="140" t="s">
        <v>137</v>
      </c>
      <c r="B644" s="141"/>
      <c r="C644" s="141"/>
      <c r="D644" s="142"/>
      <c r="E644" s="47"/>
      <c r="F644" s="48"/>
      <c r="G644" s="47"/>
      <c r="H644" s="49"/>
      <c r="I644" s="47"/>
      <c r="J644" s="47"/>
      <c r="K644" s="50"/>
      <c r="L644" s="50"/>
      <c r="M644" s="50"/>
      <c r="N644" s="48"/>
      <c r="O644" s="51">
        <f>IF(OR(N644="Sm",N644="PtS",N644="PtR",N644="Pt"),P644,IF(AND(N644="C",K644&gt;0),K644+15*MAX(I644,J644)*0.001-0.06,IF(AND(N644="2C",K644&gt;0),K644+30*MAX(I644,J644)*0.001-0.06,IF(AND(N644="Cd",L644&gt;0,M644&gt;0),2*(L644+M644+10*MAX(I644,J644)*0.001-0.12),IF(AND(N644="Ep",M644&gt;0),M644+20*MAX(I644,J644)*0.001-0.06,IF(AND(N644="Et",M644&gt;0),2*(M644+10*MAX(I644,J644)*0.001-0.06),P644))))))</f>
        <v>0</v>
      </c>
      <c r="P644" s="93">
        <f>IF(AND(N644="Sm",K644&gt;0),K644+2*(15*MAX(I644,J644)*0.001)-0.06,IF(AND(N644="PtS",M644&gt;0),M644+30*MAX(I644,J644)*0.001+60*MAX(I644,J644)*0.001-0.05,IF(AND(N644="PtR",M644&gt;0),M644+60*MAX(I644,J644)*0.001,IF(AND(N644="Pt",M644&gt;0),M644+15*MAX(I644,J644)*0.001,IF(OR(N644="C",N644="2C",N644="Cd",N644="Ep",N644="Et",N644="Sm",N644="PtS",N644="PtR",N644="Pt"),0,K644)))))</f>
        <v>0</v>
      </c>
      <c r="Q644" s="53">
        <f t="shared" si="327"/>
        <v>0</v>
      </c>
      <c r="R644" s="53">
        <f t="shared" si="328"/>
        <v>0</v>
      </c>
      <c r="S644" s="53">
        <f t="shared" si="329"/>
        <v>0</v>
      </c>
      <c r="T644" s="54">
        <f t="shared" si="330"/>
        <v>0</v>
      </c>
      <c r="U644" s="54">
        <f t="shared" si="331"/>
        <v>0</v>
      </c>
      <c r="V644" s="54">
        <f t="shared" si="332"/>
        <v>0</v>
      </c>
      <c r="W644" s="54">
        <f t="shared" si="333"/>
        <v>0</v>
      </c>
      <c r="X644" s="54">
        <f t="shared" si="334"/>
        <v>0</v>
      </c>
      <c r="Y644" s="54">
        <f t="shared" si="335"/>
        <v>0</v>
      </c>
      <c r="Z644" s="54">
        <f t="shared" si="336"/>
        <v>0</v>
      </c>
      <c r="AA644" s="70">
        <f t="shared" si="337"/>
        <v>0</v>
      </c>
    </row>
    <row r="645" spans="1:28">
      <c r="A645" s="44"/>
      <c r="B645" s="72"/>
      <c r="C645" s="46" t="s">
        <v>70</v>
      </c>
      <c r="D645" s="46"/>
      <c r="E645" s="47">
        <v>1</v>
      </c>
      <c r="F645" s="48"/>
      <c r="G645" s="47">
        <v>3</v>
      </c>
      <c r="H645" s="49">
        <f>PRODUCT(E645,G645)</f>
        <v>3</v>
      </c>
      <c r="I645" s="47"/>
      <c r="J645" s="47">
        <v>12</v>
      </c>
      <c r="K645" s="50">
        <f>1.39+1.39</f>
        <v>2.78</v>
      </c>
      <c r="L645" s="50"/>
      <c r="M645" s="50"/>
      <c r="N645" s="48" t="s">
        <v>67</v>
      </c>
      <c r="O645" s="51">
        <f>IF(OR(N645="Sm",N645="PtS",N645="PtR",N645="Pt"),P645,IF(AND(N645="C",K645&gt;0),K645+18*MAX(I645,J645)*0.001-0.06,IF(AND(N645="2C",K645&gt;0),K645+36*MAX(I645,J645)*0.001-0.06,IF(AND(N645="Cd",L645&gt;0,M645&gt;0),2*(L645+M645+10.25*MAX(I645,J645)*0.001-0.12),IF(AND(N645="Ep",M645&gt;0),M645+22*MAX(I645,J645)*0.001-0.06,IF(AND(N645="Et",M645&gt;0),2*(M645+12.25*MAX(I645,J645)*0.001-0.06),P645))))))</f>
        <v>3.1519999999999997</v>
      </c>
      <c r="P645" s="93">
        <f>IF(AND(N645="Sm",K645&gt;0),K645+2*(17*MAX(I645,J645)*0.001)-0.06,IF(AND(N645="PtS",M645&gt;0),M645+35*MAX(I645,J645)*0.001+60*MAX(I645,J645)*0.001-0.05,IF(AND(N645="PtR",M645&gt;0),M645+60*MAX(I645,J645)*0.001,IF(AND(N645="Pt",M645&gt;0),M645+15*MAX(I645,J645)*0.001,IF(OR(N645="C",N645="2C",N645="Cd",N645="Ep",N645="Et",N645="Sm",N645="PtS",N645="PtR",N645="Pt"),0,K645)))))</f>
        <v>0</v>
      </c>
      <c r="Q645" s="53">
        <f t="shared" si="327"/>
        <v>0</v>
      </c>
      <c r="R645" s="53">
        <f t="shared" si="328"/>
        <v>0</v>
      </c>
      <c r="S645" s="53">
        <f t="shared" si="329"/>
        <v>0</v>
      </c>
      <c r="T645" s="54">
        <f t="shared" si="330"/>
        <v>0</v>
      </c>
      <c r="U645" s="54">
        <f t="shared" si="331"/>
        <v>0</v>
      </c>
      <c r="V645" s="54">
        <f t="shared" si="332"/>
        <v>0</v>
      </c>
      <c r="W645" s="54">
        <f t="shared" si="333"/>
        <v>9.4559999999999995</v>
      </c>
      <c r="X645" s="54">
        <f t="shared" si="334"/>
        <v>0</v>
      </c>
      <c r="Y645" s="54">
        <f t="shared" si="335"/>
        <v>0</v>
      </c>
      <c r="Z645" s="54">
        <f t="shared" si="336"/>
        <v>0</v>
      </c>
      <c r="AA645" s="70">
        <f t="shared" si="337"/>
        <v>0</v>
      </c>
      <c r="AB645" s="74"/>
    </row>
    <row r="646" spans="1:28">
      <c r="A646" s="44"/>
      <c r="B646" s="55"/>
      <c r="C646" s="46" t="s">
        <v>71</v>
      </c>
      <c r="D646" s="46"/>
      <c r="E646" s="47">
        <v>1</v>
      </c>
      <c r="F646" s="48"/>
      <c r="G646" s="47">
        <v>3</v>
      </c>
      <c r="H646" s="49">
        <f>PRODUCT(E646,G646)</f>
        <v>3</v>
      </c>
      <c r="I646" s="47"/>
      <c r="J646" s="47">
        <v>12</v>
      </c>
      <c r="K646" s="50">
        <f>+K645</f>
        <v>2.78</v>
      </c>
      <c r="L646" s="50"/>
      <c r="M646" s="50"/>
      <c r="N646" s="48" t="s">
        <v>67</v>
      </c>
      <c r="O646" s="51">
        <f>IF(OR(N646="Sm",N646="PtS",N646="PtR",N646="Pt"),P646,IF(AND(N646="C",K646&gt;0),K646+18*MAX(I646,J646)*0.001-0.06,IF(AND(N646="2C",K646&gt;0),K646+36*MAX(I646,J646)*0.001-0.06,IF(AND(N646="Cd",L646&gt;0,M646&gt;0),2*(L646+M646+10.25*MAX(I646,J646)*0.001-0.12),IF(AND(N646="Ep",M646&gt;0),M646+22*MAX(I646,J646)*0.001-0.06,IF(AND(N646="Et",M646&gt;0),2*(M646+12.25*MAX(I646,J646)*0.001-0.06),P646))))))</f>
        <v>3.1519999999999997</v>
      </c>
      <c r="P646" s="93">
        <f>IF(AND(N646="Sm",K646&gt;0),K646+2*(17*MAX(I646,J646)*0.001)-0.06,IF(AND(N646="PtS",M646&gt;0),M646+35*MAX(I646,J646)*0.001+60*MAX(I646,J646)*0.001-0.05,IF(AND(N646="PtR",M646&gt;0),M646+60*MAX(I646,J646)*0.001,IF(AND(N646="Pt",M646&gt;0),M646+15*MAX(I646,J646)*0.001,IF(OR(N646="C",N646="2C",N646="Cd",N646="Ep",N646="Et",N646="Sm",N646="PtS",N646="PtR",N646="Pt"),0,K646)))))</f>
        <v>0</v>
      </c>
      <c r="Q646" s="53">
        <f t="shared" si="327"/>
        <v>0</v>
      </c>
      <c r="R646" s="53">
        <f t="shared" si="328"/>
        <v>0</v>
      </c>
      <c r="S646" s="53">
        <f t="shared" si="329"/>
        <v>0</v>
      </c>
      <c r="T646" s="54">
        <f t="shared" si="330"/>
        <v>0</v>
      </c>
      <c r="U646" s="54">
        <f t="shared" si="331"/>
        <v>0</v>
      </c>
      <c r="V646" s="54">
        <f t="shared" si="332"/>
        <v>0</v>
      </c>
      <c r="W646" s="54">
        <f t="shared" si="333"/>
        <v>9.4559999999999995</v>
      </c>
      <c r="X646" s="54">
        <f t="shared" si="334"/>
        <v>0</v>
      </c>
      <c r="Y646" s="54">
        <f t="shared" si="335"/>
        <v>0</v>
      </c>
      <c r="Z646" s="54">
        <f t="shared" si="336"/>
        <v>0</v>
      </c>
      <c r="AA646" s="70">
        <f t="shared" si="337"/>
        <v>0</v>
      </c>
      <c r="AB646" s="74"/>
    </row>
    <row r="647" spans="1:28">
      <c r="A647" s="44"/>
      <c r="B647" s="75"/>
      <c r="C647" s="46" t="s">
        <v>65</v>
      </c>
      <c r="D647" s="46"/>
      <c r="E647" s="47">
        <v>1</v>
      </c>
      <c r="F647" s="48"/>
      <c r="G647" s="47">
        <f>2+2*5+((K645-(2*0.05+2*5*0.11))/0.16)+1</f>
        <v>22.875</v>
      </c>
      <c r="H647" s="49">
        <f>PRODUCT(E647,G647)</f>
        <v>22.875</v>
      </c>
      <c r="I647" s="47"/>
      <c r="J647" s="47">
        <v>6</v>
      </c>
      <c r="K647" s="73"/>
      <c r="L647" s="50">
        <v>0.2</v>
      </c>
      <c r="M647" s="50">
        <v>0.3</v>
      </c>
      <c r="N647" s="48" t="s">
        <v>66</v>
      </c>
      <c r="O647" s="51">
        <f>IF(OR(N647="Sm",N647="PtS",N647="PtR",N647="Pt"),P647,IF(AND(N647="C",K647&gt;0),K647+18*MAX(I647,J647)*0.001-0.06,IF(AND(N647="2C",K647&gt;0),K647+36*MAX(I647,J647)*0.001-0.06,IF(AND(N647="Cd",L647&gt;0,M647&gt;0),2*(L647+M647+10.25*MAX(I647,J647)*0.001-0.12),IF(AND(N647="Ep",M647&gt;0),M647+22*MAX(I647,J647)*0.001-0.06,IF(AND(N647="Et",M647&gt;0),2*(M647+12.25*MAX(I647,J647)*0.001-0.06),P647))))))</f>
        <v>0.88300000000000001</v>
      </c>
      <c r="P647" s="93">
        <f>IF(AND(N647="Sm",K647&gt;0),K647+2*(17*MAX(I647,J647)*0.001)-0.06,IF(AND(N647="PtS",M647&gt;0),M647+35*MAX(I647,J647)*0.001+60*MAX(I647,J647)*0.001-0.05,IF(AND(N647="PtR",M647&gt;0),M647+60*MAX(I647,J647)*0.001,IF(AND(N647="Pt",M647&gt;0),M647+15*MAX(I647,J647)*0.001,IF(OR(N647="C",N647="2C",N647="Cd",N647="Ep",N647="Et",N647="Sm",N647="PtS",N647="PtR",N647="Pt"),0,K647)))))</f>
        <v>0</v>
      </c>
      <c r="Q647" s="53">
        <f t="shared" si="327"/>
        <v>0</v>
      </c>
      <c r="R647" s="53">
        <f t="shared" si="328"/>
        <v>0</v>
      </c>
      <c r="S647" s="53">
        <f t="shared" si="329"/>
        <v>0</v>
      </c>
      <c r="T647" s="54">
        <f t="shared" si="330"/>
        <v>20.198625</v>
      </c>
      <c r="U647" s="54">
        <f t="shared" si="331"/>
        <v>0</v>
      </c>
      <c r="V647" s="54">
        <f t="shared" si="332"/>
        <v>0</v>
      </c>
      <c r="W647" s="54">
        <f t="shared" si="333"/>
        <v>0</v>
      </c>
      <c r="X647" s="54">
        <f t="shared" si="334"/>
        <v>0</v>
      </c>
      <c r="Y647" s="54">
        <f t="shared" si="335"/>
        <v>0</v>
      </c>
      <c r="Z647" s="54">
        <f t="shared" si="336"/>
        <v>0</v>
      </c>
      <c r="AA647" s="70">
        <f t="shared" si="337"/>
        <v>0</v>
      </c>
      <c r="AB647" s="74"/>
    </row>
    <row r="648" spans="1:28">
      <c r="A648" s="56"/>
      <c r="B648" s="46"/>
      <c r="C648" s="46" t="s">
        <v>60</v>
      </c>
      <c r="D648" s="46"/>
      <c r="E648" s="47">
        <v>1</v>
      </c>
      <c r="F648" s="48"/>
      <c r="G648" s="47">
        <f>G647</f>
        <v>22.875</v>
      </c>
      <c r="H648" s="49">
        <f>PRODUCT(E648,G648)</f>
        <v>22.875</v>
      </c>
      <c r="I648" s="47"/>
      <c r="J648" s="47">
        <v>6</v>
      </c>
      <c r="K648" s="50"/>
      <c r="L648" s="50"/>
      <c r="M648" s="50">
        <v>0.2</v>
      </c>
      <c r="N648" s="48" t="s">
        <v>61</v>
      </c>
      <c r="O648" s="51">
        <f>IF(OR(N648="Sm",N648="PtS",N648="PtR",N648="Pt"),P648,IF(AND(N648="C",K648&gt;0),K648+18*MAX(I648,J648)*0.001-0.06,IF(AND(N648="2C",K648&gt;0),K648+36*MAX(I648,J648)*0.001-0.06,IF(AND(N648="Cd",L648&gt;0,M648&gt;0),2*(L648+M648+10.25*MAX(I648,J648)*0.001-0.12),IF(AND(N648="Ep",M648&gt;0),M648+22*MAX(I648,J648)*0.001-0.06,IF(AND(N648="Et",M648&gt;0),2*(M648+12.25*MAX(I648,J648)*0.001-0.06),P648))))))</f>
        <v>0.27200000000000002</v>
      </c>
      <c r="P648" s="93">
        <f>IF(AND(N648="Sm",K648&gt;0),K648+2*(17*MAX(I648,J648)*0.001)-0.06,IF(AND(N648="PtS",M648&gt;0),M648+35*MAX(I648,J648)*0.001+60*MAX(I648,J648)*0.001-0.05,IF(AND(N648="PtR",M648&gt;0),M648+60*MAX(I648,J648)*0.001,IF(AND(N648="Pt",M648&gt;0),M648+15*MAX(I648,J648)*0.001,IF(OR(N648="C",N648="2C",N648="Cd",N648="Ep",N648="Et",N648="Sm",N648="PtS",N648="PtR",N648="Pt"),0,K648)))))</f>
        <v>0</v>
      </c>
      <c r="Q648" s="53">
        <f t="shared" si="327"/>
        <v>0</v>
      </c>
      <c r="R648" s="53">
        <f t="shared" si="328"/>
        <v>0</v>
      </c>
      <c r="S648" s="53">
        <f t="shared" si="329"/>
        <v>0</v>
      </c>
      <c r="T648" s="54">
        <f t="shared" si="330"/>
        <v>6.2220000000000004</v>
      </c>
      <c r="U648" s="54">
        <f t="shared" si="331"/>
        <v>0</v>
      </c>
      <c r="V648" s="54">
        <f t="shared" si="332"/>
        <v>0</v>
      </c>
      <c r="W648" s="54">
        <f t="shared" si="333"/>
        <v>0</v>
      </c>
      <c r="X648" s="54">
        <f t="shared" si="334"/>
        <v>0</v>
      </c>
      <c r="Y648" s="54">
        <f t="shared" si="335"/>
        <v>0</v>
      </c>
      <c r="Z648" s="54">
        <f t="shared" si="336"/>
        <v>0</v>
      </c>
      <c r="AA648" s="70">
        <f t="shared" si="337"/>
        <v>0</v>
      </c>
      <c r="AB648" s="74"/>
    </row>
    <row r="649" spans="1:28" ht="15.75">
      <c r="A649" s="140" t="s">
        <v>138</v>
      </c>
      <c r="B649" s="141"/>
      <c r="C649" s="141"/>
      <c r="D649" s="142"/>
      <c r="E649" s="47"/>
      <c r="F649" s="48"/>
      <c r="G649" s="47"/>
      <c r="H649" s="49"/>
      <c r="I649" s="47"/>
      <c r="J649" s="47"/>
      <c r="K649" s="50"/>
      <c r="L649" s="50"/>
      <c r="M649" s="50"/>
      <c r="N649" s="48"/>
      <c r="O649" s="51">
        <f>IF(OR(N649="Sm",N649="PtS",N649="PtR",N649="Pt"),P649,IF(AND(N649="C",K649&gt;0),K649+15*MAX(I649,J649)*0.001-0.06,IF(AND(N649="2C",K649&gt;0),K649+30*MAX(I649,J649)*0.001-0.06,IF(AND(N649="Cd",L649&gt;0,M649&gt;0),2*(L649+M649+10*MAX(I649,J649)*0.001-0.12),IF(AND(N649="Ep",M649&gt;0),M649+20*MAX(I649,J649)*0.001-0.06,IF(AND(N649="Et",M649&gt;0),2*(M649+10*MAX(I649,J649)*0.001-0.06),P649))))))</f>
        <v>0</v>
      </c>
      <c r="P649" s="93">
        <f>IF(AND(N649="Sm",K649&gt;0),K649+2*(15*MAX(I649,J649)*0.001)-0.06,IF(AND(N649="PtS",M649&gt;0),M649+30*MAX(I649,J649)*0.001+60*MAX(I649,J649)*0.001-0.05,IF(AND(N649="PtR",M649&gt;0),M649+60*MAX(I649,J649)*0.001,IF(AND(N649="Pt",M649&gt;0),M649+15*MAX(I649,J649)*0.001,IF(OR(N649="C",N649="2C",N649="Cd",N649="Ep",N649="Et",N649="Sm",N649="PtS",N649="PtR",N649="Pt"),0,K649)))))</f>
        <v>0</v>
      </c>
      <c r="Q649" s="53">
        <f t="shared" si="327"/>
        <v>0</v>
      </c>
      <c r="R649" s="53">
        <f t="shared" si="328"/>
        <v>0</v>
      </c>
      <c r="S649" s="53">
        <f t="shared" si="329"/>
        <v>0</v>
      </c>
      <c r="T649" s="54">
        <f t="shared" si="330"/>
        <v>0</v>
      </c>
      <c r="U649" s="54">
        <f t="shared" si="331"/>
        <v>0</v>
      </c>
      <c r="V649" s="54">
        <f t="shared" si="332"/>
        <v>0</v>
      </c>
      <c r="W649" s="54">
        <f t="shared" si="333"/>
        <v>0</v>
      </c>
      <c r="X649" s="54">
        <f t="shared" si="334"/>
        <v>0</v>
      </c>
      <c r="Y649" s="54">
        <f t="shared" si="335"/>
        <v>0</v>
      </c>
      <c r="Z649" s="54">
        <f t="shared" si="336"/>
        <v>0</v>
      </c>
      <c r="AA649" s="70">
        <f t="shared" si="337"/>
        <v>0</v>
      </c>
    </row>
    <row r="650" spans="1:28">
      <c r="A650" s="44"/>
      <c r="B650" s="72"/>
      <c r="C650" s="46" t="s">
        <v>70</v>
      </c>
      <c r="D650" s="46"/>
      <c r="E650" s="47">
        <v>1</v>
      </c>
      <c r="F650" s="48"/>
      <c r="G650" s="47">
        <v>3</v>
      </c>
      <c r="H650" s="49">
        <f>PRODUCT(E650,G650)</f>
        <v>3</v>
      </c>
      <c r="I650" s="47"/>
      <c r="J650" s="47">
        <v>12</v>
      </c>
      <c r="K650" s="50">
        <f>1.39+1.39</f>
        <v>2.78</v>
      </c>
      <c r="L650" s="50"/>
      <c r="M650" s="50"/>
      <c r="N650" s="48" t="s">
        <v>67</v>
      </c>
      <c r="O650" s="51">
        <f>IF(OR(N650="Sm",N650="PtS",N650="PtR",N650="Pt"),P650,IF(AND(N650="C",K650&gt;0),K650+18*MAX(I650,J650)*0.001-0.06,IF(AND(N650="2C",K650&gt;0),K650+36*MAX(I650,J650)*0.001-0.06,IF(AND(N650="Cd",L650&gt;0,M650&gt;0),2*(L650+M650+10.25*MAX(I650,J650)*0.001-0.12),IF(AND(N650="Ep",M650&gt;0),M650+22*MAX(I650,J650)*0.001-0.06,IF(AND(N650="Et",M650&gt;0),2*(M650+12.25*MAX(I650,J650)*0.001-0.06),P650))))))</f>
        <v>3.1519999999999997</v>
      </c>
      <c r="P650" s="93">
        <f>IF(AND(N650="Sm",K650&gt;0),K650+2*(17*MAX(I650,J650)*0.001)-0.06,IF(AND(N650="PtS",M650&gt;0),M650+35*MAX(I650,J650)*0.001+60*MAX(I650,J650)*0.001-0.05,IF(AND(N650="PtR",M650&gt;0),M650+60*MAX(I650,J650)*0.001,IF(AND(N650="Pt",M650&gt;0),M650+15*MAX(I650,J650)*0.001,IF(OR(N650="C",N650="2C",N650="Cd",N650="Ep",N650="Et",N650="Sm",N650="PtS",N650="PtR",N650="Pt"),0,K650)))))</f>
        <v>0</v>
      </c>
      <c r="Q650" s="53">
        <f t="shared" si="327"/>
        <v>0</v>
      </c>
      <c r="R650" s="53">
        <f t="shared" si="328"/>
        <v>0</v>
      </c>
      <c r="S650" s="53">
        <f t="shared" si="329"/>
        <v>0</v>
      </c>
      <c r="T650" s="54">
        <f t="shared" si="330"/>
        <v>0</v>
      </c>
      <c r="U650" s="54">
        <f t="shared" si="331"/>
        <v>0</v>
      </c>
      <c r="V650" s="54">
        <f t="shared" si="332"/>
        <v>0</v>
      </c>
      <c r="W650" s="54">
        <f t="shared" si="333"/>
        <v>9.4559999999999995</v>
      </c>
      <c r="X650" s="54">
        <f t="shared" si="334"/>
        <v>0</v>
      </c>
      <c r="Y650" s="54">
        <f t="shared" si="335"/>
        <v>0</v>
      </c>
      <c r="Z650" s="54">
        <f t="shared" si="336"/>
        <v>0</v>
      </c>
      <c r="AA650" s="70">
        <f t="shared" si="337"/>
        <v>0</v>
      </c>
      <c r="AB650" s="74"/>
    </row>
    <row r="651" spans="1:28">
      <c r="A651" s="44"/>
      <c r="B651" s="55"/>
      <c r="C651" s="46" t="s">
        <v>71</v>
      </c>
      <c r="D651" s="46"/>
      <c r="E651" s="47">
        <v>1</v>
      </c>
      <c r="F651" s="48"/>
      <c r="G651" s="47">
        <v>3</v>
      </c>
      <c r="H651" s="49">
        <f>PRODUCT(E651,G651)</f>
        <v>3</v>
      </c>
      <c r="I651" s="47"/>
      <c r="J651" s="47">
        <v>12</v>
      </c>
      <c r="K651" s="50">
        <f>+K650</f>
        <v>2.78</v>
      </c>
      <c r="L651" s="50"/>
      <c r="M651" s="50"/>
      <c r="N651" s="48" t="s">
        <v>67</v>
      </c>
      <c r="O651" s="51">
        <f>IF(OR(N651="Sm",N651="PtS",N651="PtR",N651="Pt"),P651,IF(AND(N651="C",K651&gt;0),K651+18*MAX(I651,J651)*0.001-0.06,IF(AND(N651="2C",K651&gt;0),K651+36*MAX(I651,J651)*0.001-0.06,IF(AND(N651="Cd",L651&gt;0,M651&gt;0),2*(L651+M651+10.25*MAX(I651,J651)*0.001-0.12),IF(AND(N651="Ep",M651&gt;0),M651+22*MAX(I651,J651)*0.001-0.06,IF(AND(N651="Et",M651&gt;0),2*(M651+12.25*MAX(I651,J651)*0.001-0.06),P651))))))</f>
        <v>3.1519999999999997</v>
      </c>
      <c r="P651" s="93">
        <f>IF(AND(N651="Sm",K651&gt;0),K651+2*(17*MAX(I651,J651)*0.001)-0.06,IF(AND(N651="PtS",M651&gt;0),M651+35*MAX(I651,J651)*0.001+60*MAX(I651,J651)*0.001-0.05,IF(AND(N651="PtR",M651&gt;0),M651+60*MAX(I651,J651)*0.001,IF(AND(N651="Pt",M651&gt;0),M651+15*MAX(I651,J651)*0.001,IF(OR(N651="C",N651="2C",N651="Cd",N651="Ep",N651="Et",N651="Sm",N651="PtS",N651="PtR",N651="Pt"),0,K651)))))</f>
        <v>0</v>
      </c>
      <c r="Q651" s="53">
        <f t="shared" si="327"/>
        <v>0</v>
      </c>
      <c r="R651" s="53">
        <f t="shared" si="328"/>
        <v>0</v>
      </c>
      <c r="S651" s="53">
        <f t="shared" si="329"/>
        <v>0</v>
      </c>
      <c r="T651" s="54">
        <f t="shared" si="330"/>
        <v>0</v>
      </c>
      <c r="U651" s="54">
        <f t="shared" si="331"/>
        <v>0</v>
      </c>
      <c r="V651" s="54">
        <f t="shared" si="332"/>
        <v>0</v>
      </c>
      <c r="W651" s="54">
        <f t="shared" si="333"/>
        <v>9.4559999999999995</v>
      </c>
      <c r="X651" s="54">
        <f t="shared" si="334"/>
        <v>0</v>
      </c>
      <c r="Y651" s="54">
        <f t="shared" si="335"/>
        <v>0</v>
      </c>
      <c r="Z651" s="54">
        <f t="shared" si="336"/>
        <v>0</v>
      </c>
      <c r="AA651" s="70">
        <f t="shared" si="337"/>
        <v>0</v>
      </c>
      <c r="AB651" s="74"/>
    </row>
    <row r="652" spans="1:28">
      <c r="A652" s="44"/>
      <c r="B652" s="75"/>
      <c r="C652" s="46" t="s">
        <v>65</v>
      </c>
      <c r="D652" s="46"/>
      <c r="E652" s="47">
        <v>1</v>
      </c>
      <c r="F652" s="48"/>
      <c r="G652" s="47">
        <f>2+2*5+((K650-(2*0.05+2*5*0.11))/0.16)+1</f>
        <v>22.875</v>
      </c>
      <c r="H652" s="49">
        <f>PRODUCT(E652,G652)</f>
        <v>22.875</v>
      </c>
      <c r="I652" s="47"/>
      <c r="J652" s="47">
        <v>6</v>
      </c>
      <c r="K652" s="73"/>
      <c r="L652" s="50">
        <v>0.2</v>
      </c>
      <c r="M652" s="50">
        <v>0.3</v>
      </c>
      <c r="N652" s="48" t="s">
        <v>66</v>
      </c>
      <c r="O652" s="51">
        <f>IF(OR(N652="Sm",N652="PtS",N652="PtR",N652="Pt"),P652,IF(AND(N652="C",K652&gt;0),K652+18*MAX(I652,J652)*0.001-0.06,IF(AND(N652="2C",K652&gt;0),K652+36*MAX(I652,J652)*0.001-0.06,IF(AND(N652="Cd",L652&gt;0,M652&gt;0),2*(L652+M652+10.25*MAX(I652,J652)*0.001-0.12),IF(AND(N652="Ep",M652&gt;0),M652+22*MAX(I652,J652)*0.001-0.06,IF(AND(N652="Et",M652&gt;0),2*(M652+12.25*MAX(I652,J652)*0.001-0.06),P652))))))</f>
        <v>0.88300000000000001</v>
      </c>
      <c r="P652" s="93">
        <f>IF(AND(N652="Sm",K652&gt;0),K652+2*(17*MAX(I652,J652)*0.001)-0.06,IF(AND(N652="PtS",M652&gt;0),M652+35*MAX(I652,J652)*0.001+60*MAX(I652,J652)*0.001-0.05,IF(AND(N652="PtR",M652&gt;0),M652+60*MAX(I652,J652)*0.001,IF(AND(N652="Pt",M652&gt;0),M652+15*MAX(I652,J652)*0.001,IF(OR(N652="C",N652="2C",N652="Cd",N652="Ep",N652="Et",N652="Sm",N652="PtS",N652="PtR",N652="Pt"),0,K652)))))</f>
        <v>0</v>
      </c>
      <c r="Q652" s="53">
        <f t="shared" si="327"/>
        <v>0</v>
      </c>
      <c r="R652" s="53">
        <f t="shared" si="328"/>
        <v>0</v>
      </c>
      <c r="S652" s="53">
        <f t="shared" si="329"/>
        <v>0</v>
      </c>
      <c r="T652" s="54">
        <f t="shared" si="330"/>
        <v>20.198625</v>
      </c>
      <c r="U652" s="54">
        <f t="shared" si="331"/>
        <v>0</v>
      </c>
      <c r="V652" s="54">
        <f t="shared" si="332"/>
        <v>0</v>
      </c>
      <c r="W652" s="54">
        <f t="shared" si="333"/>
        <v>0</v>
      </c>
      <c r="X652" s="54">
        <f t="shared" si="334"/>
        <v>0</v>
      </c>
      <c r="Y652" s="54">
        <f t="shared" si="335"/>
        <v>0</v>
      </c>
      <c r="Z652" s="54">
        <f t="shared" si="336"/>
        <v>0</v>
      </c>
      <c r="AA652" s="70">
        <f t="shared" si="337"/>
        <v>0</v>
      </c>
      <c r="AB652" s="74"/>
    </row>
    <row r="653" spans="1:28">
      <c r="A653" s="56"/>
      <c r="B653" s="46"/>
      <c r="C653" s="46" t="s">
        <v>60</v>
      </c>
      <c r="D653" s="46"/>
      <c r="E653" s="47">
        <v>1</v>
      </c>
      <c r="F653" s="48"/>
      <c r="G653" s="47">
        <f>G652</f>
        <v>22.875</v>
      </c>
      <c r="H653" s="49">
        <f>PRODUCT(E653,G653)</f>
        <v>22.875</v>
      </c>
      <c r="I653" s="47"/>
      <c r="J653" s="47">
        <v>6</v>
      </c>
      <c r="K653" s="50"/>
      <c r="L653" s="50"/>
      <c r="M653" s="50">
        <v>0.2</v>
      </c>
      <c r="N653" s="48" t="s">
        <v>61</v>
      </c>
      <c r="O653" s="51">
        <f>IF(OR(N653="Sm",N653="PtS",N653="PtR",N653="Pt"),P653,IF(AND(N653="C",K653&gt;0),K653+18*MAX(I653,J653)*0.001-0.06,IF(AND(N653="2C",K653&gt;0),K653+36*MAX(I653,J653)*0.001-0.06,IF(AND(N653="Cd",L653&gt;0,M653&gt;0),2*(L653+M653+10.25*MAX(I653,J653)*0.001-0.12),IF(AND(N653="Ep",M653&gt;0),M653+22*MAX(I653,J653)*0.001-0.06,IF(AND(N653="Et",M653&gt;0),2*(M653+12.25*MAX(I653,J653)*0.001-0.06),P653))))))</f>
        <v>0.27200000000000002</v>
      </c>
      <c r="P653" s="93">
        <f>IF(AND(N653="Sm",K653&gt;0),K653+2*(17*MAX(I653,J653)*0.001)-0.06,IF(AND(N653="PtS",M653&gt;0),M653+35*MAX(I653,J653)*0.001+60*MAX(I653,J653)*0.001-0.05,IF(AND(N653="PtR",M653&gt;0),M653+60*MAX(I653,J653)*0.001,IF(AND(N653="Pt",M653&gt;0),M653+15*MAX(I653,J653)*0.001,IF(OR(N653="C",N653="2C",N653="Cd",N653="Ep",N653="Et",N653="Sm",N653="PtS",N653="PtR",N653="Pt"),0,K653)))))</f>
        <v>0</v>
      </c>
      <c r="Q653" s="53">
        <f t="shared" si="327"/>
        <v>0</v>
      </c>
      <c r="R653" s="53">
        <f t="shared" si="328"/>
        <v>0</v>
      </c>
      <c r="S653" s="53">
        <f t="shared" si="329"/>
        <v>0</v>
      </c>
      <c r="T653" s="54">
        <f t="shared" si="330"/>
        <v>6.2220000000000004</v>
      </c>
      <c r="U653" s="54">
        <f t="shared" si="331"/>
        <v>0</v>
      </c>
      <c r="V653" s="54">
        <f t="shared" si="332"/>
        <v>0</v>
      </c>
      <c r="W653" s="54">
        <f t="shared" si="333"/>
        <v>0</v>
      </c>
      <c r="X653" s="54">
        <f t="shared" si="334"/>
        <v>0</v>
      </c>
      <c r="Y653" s="54">
        <f t="shared" si="335"/>
        <v>0</v>
      </c>
      <c r="Z653" s="54">
        <f t="shared" si="336"/>
        <v>0</v>
      </c>
      <c r="AA653" s="70">
        <f t="shared" si="337"/>
        <v>0</v>
      </c>
      <c r="AB653" s="74"/>
    </row>
    <row r="654" spans="1:28" ht="15.75">
      <c r="A654" s="140" t="s">
        <v>139</v>
      </c>
      <c r="B654" s="141"/>
      <c r="C654" s="141"/>
      <c r="D654" s="142"/>
      <c r="E654" s="47"/>
      <c r="F654" s="48"/>
      <c r="G654" s="47"/>
      <c r="H654" s="49"/>
      <c r="I654" s="47"/>
      <c r="J654" s="47"/>
      <c r="K654" s="50"/>
      <c r="L654" s="50"/>
      <c r="M654" s="50"/>
      <c r="N654" s="48"/>
      <c r="O654" s="51">
        <f>IF(OR(N654="Sm",N654="PtS",N654="PtR",N654="Pt"),P654,IF(AND(N654="C",K654&gt;0),K654+15*MAX(I654,J654)*0.001-0.06,IF(AND(N654="2C",K654&gt;0),K654+30*MAX(I654,J654)*0.001-0.06,IF(AND(N654="Cd",L654&gt;0,M654&gt;0),2*(L654+M654+10*MAX(I654,J654)*0.001-0.12),IF(AND(N654="Ep",M654&gt;0),M654+20*MAX(I654,J654)*0.001-0.06,IF(AND(N654="Et",M654&gt;0),2*(M654+10*MAX(I654,J654)*0.001-0.06),P654))))))</f>
        <v>0</v>
      </c>
      <c r="P654" s="93">
        <f>IF(AND(N654="Sm",K654&gt;0),K654+2*(15*MAX(I654,J654)*0.001)-0.06,IF(AND(N654="PtS",M654&gt;0),M654+30*MAX(I654,J654)*0.001+60*MAX(I654,J654)*0.001-0.05,IF(AND(N654="PtR",M654&gt;0),M654+60*MAX(I654,J654)*0.001,IF(AND(N654="Pt",M654&gt;0),M654+15*MAX(I654,J654)*0.001,IF(OR(N654="C",N654="2C",N654="Cd",N654="Ep",N654="Et",N654="Sm",N654="PtS",N654="PtR",N654="Pt"),0,K654)))))</f>
        <v>0</v>
      </c>
      <c r="Q654" s="53">
        <f t="shared" si="327"/>
        <v>0</v>
      </c>
      <c r="R654" s="53">
        <f t="shared" si="328"/>
        <v>0</v>
      </c>
      <c r="S654" s="53">
        <f t="shared" si="329"/>
        <v>0</v>
      </c>
      <c r="T654" s="54">
        <f t="shared" si="330"/>
        <v>0</v>
      </c>
      <c r="U654" s="54">
        <f t="shared" si="331"/>
        <v>0</v>
      </c>
      <c r="V654" s="54">
        <f t="shared" si="332"/>
        <v>0</v>
      </c>
      <c r="W654" s="54">
        <f t="shared" si="333"/>
        <v>0</v>
      </c>
      <c r="X654" s="54">
        <f t="shared" si="334"/>
        <v>0</v>
      </c>
      <c r="Y654" s="54">
        <f t="shared" si="335"/>
        <v>0</v>
      </c>
      <c r="Z654" s="54">
        <f t="shared" si="336"/>
        <v>0</v>
      </c>
      <c r="AA654" s="70">
        <f t="shared" si="337"/>
        <v>0</v>
      </c>
    </row>
    <row r="655" spans="1:28">
      <c r="A655" s="44"/>
      <c r="B655" s="72"/>
      <c r="C655" s="46" t="s">
        <v>70</v>
      </c>
      <c r="D655" s="46"/>
      <c r="E655" s="47">
        <v>1</v>
      </c>
      <c r="F655" s="48"/>
      <c r="G655" s="47">
        <v>3</v>
      </c>
      <c r="H655" s="49">
        <f>PRODUCT(E655,G655)</f>
        <v>3</v>
      </c>
      <c r="I655" s="47"/>
      <c r="J655" s="47">
        <v>12</v>
      </c>
      <c r="K655" s="50">
        <f>1.39+1.39</f>
        <v>2.78</v>
      </c>
      <c r="L655" s="50"/>
      <c r="M655" s="50"/>
      <c r="N655" s="48" t="s">
        <v>67</v>
      </c>
      <c r="O655" s="51">
        <f>IF(OR(N655="Sm",N655="PtS",N655="PtR",N655="Pt"),P655,IF(AND(N655="C",K655&gt;0),K655+18*MAX(I655,J655)*0.001-0.06,IF(AND(N655="2C",K655&gt;0),K655+36*MAX(I655,J655)*0.001-0.06,IF(AND(N655="Cd",L655&gt;0,M655&gt;0),2*(L655+M655+10.25*MAX(I655,J655)*0.001-0.12),IF(AND(N655="Ep",M655&gt;0),M655+22*MAX(I655,J655)*0.001-0.06,IF(AND(N655="Et",M655&gt;0),2*(M655+12.25*MAX(I655,J655)*0.001-0.06),P655))))))</f>
        <v>3.1519999999999997</v>
      </c>
      <c r="P655" s="93">
        <f>IF(AND(N655="Sm",K655&gt;0),K655+2*(17*MAX(I655,J655)*0.001)-0.06,IF(AND(N655="PtS",M655&gt;0),M655+35*MAX(I655,J655)*0.001+60*MAX(I655,J655)*0.001-0.05,IF(AND(N655="PtR",M655&gt;0),M655+60*MAX(I655,J655)*0.001,IF(AND(N655="Pt",M655&gt;0),M655+15*MAX(I655,J655)*0.001,IF(OR(N655="C",N655="2C",N655="Cd",N655="Ep",N655="Et",N655="Sm",N655="PtS",N655="PtR",N655="Pt"),0,K655)))))</f>
        <v>0</v>
      </c>
      <c r="Q655" s="53">
        <f t="shared" si="327"/>
        <v>0</v>
      </c>
      <c r="R655" s="53">
        <f t="shared" si="328"/>
        <v>0</v>
      </c>
      <c r="S655" s="53">
        <f t="shared" si="329"/>
        <v>0</v>
      </c>
      <c r="T655" s="54">
        <f t="shared" si="330"/>
        <v>0</v>
      </c>
      <c r="U655" s="54">
        <f t="shared" si="331"/>
        <v>0</v>
      </c>
      <c r="V655" s="54">
        <f t="shared" si="332"/>
        <v>0</v>
      </c>
      <c r="W655" s="54">
        <f t="shared" si="333"/>
        <v>9.4559999999999995</v>
      </c>
      <c r="X655" s="54">
        <f t="shared" si="334"/>
        <v>0</v>
      </c>
      <c r="Y655" s="54">
        <f t="shared" si="335"/>
        <v>0</v>
      </c>
      <c r="Z655" s="54">
        <f t="shared" si="336"/>
        <v>0</v>
      </c>
      <c r="AA655" s="70">
        <f t="shared" si="337"/>
        <v>0</v>
      </c>
      <c r="AB655" s="74"/>
    </row>
    <row r="656" spans="1:28">
      <c r="A656" s="44"/>
      <c r="B656" s="55"/>
      <c r="C656" s="46" t="s">
        <v>71</v>
      </c>
      <c r="D656" s="46"/>
      <c r="E656" s="47">
        <v>1</v>
      </c>
      <c r="F656" s="48"/>
      <c r="G656" s="47">
        <v>3</v>
      </c>
      <c r="H656" s="49">
        <f>PRODUCT(E656,G656)</f>
        <v>3</v>
      </c>
      <c r="I656" s="47"/>
      <c r="J656" s="47">
        <v>12</v>
      </c>
      <c r="K656" s="50">
        <f>+K655</f>
        <v>2.78</v>
      </c>
      <c r="L656" s="50"/>
      <c r="M656" s="50"/>
      <c r="N656" s="48" t="s">
        <v>67</v>
      </c>
      <c r="O656" s="51">
        <f>IF(OR(N656="Sm",N656="PtS",N656="PtR",N656="Pt"),P656,IF(AND(N656="C",K656&gt;0),K656+18*MAX(I656,J656)*0.001-0.06,IF(AND(N656="2C",K656&gt;0),K656+36*MAX(I656,J656)*0.001-0.06,IF(AND(N656="Cd",L656&gt;0,M656&gt;0),2*(L656+M656+10.25*MAX(I656,J656)*0.001-0.12),IF(AND(N656="Ep",M656&gt;0),M656+22*MAX(I656,J656)*0.001-0.06,IF(AND(N656="Et",M656&gt;0),2*(M656+12.25*MAX(I656,J656)*0.001-0.06),P656))))))</f>
        <v>3.1519999999999997</v>
      </c>
      <c r="P656" s="93">
        <f>IF(AND(N656="Sm",K656&gt;0),K656+2*(17*MAX(I656,J656)*0.001)-0.06,IF(AND(N656="PtS",M656&gt;0),M656+35*MAX(I656,J656)*0.001+60*MAX(I656,J656)*0.001-0.05,IF(AND(N656="PtR",M656&gt;0),M656+60*MAX(I656,J656)*0.001,IF(AND(N656="Pt",M656&gt;0),M656+15*MAX(I656,J656)*0.001,IF(OR(N656="C",N656="2C",N656="Cd",N656="Ep",N656="Et",N656="Sm",N656="PtS",N656="PtR",N656="Pt"),0,K656)))))</f>
        <v>0</v>
      </c>
      <c r="Q656" s="53">
        <f t="shared" si="327"/>
        <v>0</v>
      </c>
      <c r="R656" s="53">
        <f t="shared" si="328"/>
        <v>0</v>
      </c>
      <c r="S656" s="53">
        <f t="shared" si="329"/>
        <v>0</v>
      </c>
      <c r="T656" s="54">
        <f t="shared" si="330"/>
        <v>0</v>
      </c>
      <c r="U656" s="54">
        <f t="shared" si="331"/>
        <v>0</v>
      </c>
      <c r="V656" s="54">
        <f t="shared" si="332"/>
        <v>0</v>
      </c>
      <c r="W656" s="54">
        <f t="shared" si="333"/>
        <v>9.4559999999999995</v>
      </c>
      <c r="X656" s="54">
        <f t="shared" si="334"/>
        <v>0</v>
      </c>
      <c r="Y656" s="54">
        <f t="shared" si="335"/>
        <v>0</v>
      </c>
      <c r="Z656" s="54">
        <f t="shared" si="336"/>
        <v>0</v>
      </c>
      <c r="AA656" s="70">
        <f t="shared" si="337"/>
        <v>0</v>
      </c>
      <c r="AB656" s="74"/>
    </row>
    <row r="657" spans="1:28">
      <c r="A657" s="44"/>
      <c r="B657" s="75"/>
      <c r="C657" s="46" t="s">
        <v>65</v>
      </c>
      <c r="D657" s="46"/>
      <c r="E657" s="47">
        <v>1</v>
      </c>
      <c r="F657" s="48"/>
      <c r="G657" s="47">
        <f>2+2*5+((K655-(2*0.05+2*5*0.11))/0.16)+1</f>
        <v>22.875</v>
      </c>
      <c r="H657" s="49">
        <f>PRODUCT(E657,G657)</f>
        <v>22.875</v>
      </c>
      <c r="I657" s="47"/>
      <c r="J657" s="47">
        <v>6</v>
      </c>
      <c r="K657" s="73"/>
      <c r="L657" s="50">
        <v>0.2</v>
      </c>
      <c r="M657" s="50">
        <v>0.3</v>
      </c>
      <c r="N657" s="48" t="s">
        <v>66</v>
      </c>
      <c r="O657" s="51">
        <f>IF(OR(N657="Sm",N657="PtS",N657="PtR",N657="Pt"),P657,IF(AND(N657="C",K657&gt;0),K657+18*MAX(I657,J657)*0.001-0.06,IF(AND(N657="2C",K657&gt;0),K657+36*MAX(I657,J657)*0.001-0.06,IF(AND(N657="Cd",L657&gt;0,M657&gt;0),2*(L657+M657+10.25*MAX(I657,J657)*0.001-0.12),IF(AND(N657="Ep",M657&gt;0),M657+22*MAX(I657,J657)*0.001-0.06,IF(AND(N657="Et",M657&gt;0),2*(M657+12.25*MAX(I657,J657)*0.001-0.06),P657))))))</f>
        <v>0.88300000000000001</v>
      </c>
      <c r="P657" s="93">
        <f>IF(AND(N657="Sm",K657&gt;0),K657+2*(17*MAX(I657,J657)*0.001)-0.06,IF(AND(N657="PtS",M657&gt;0),M657+35*MAX(I657,J657)*0.001+60*MAX(I657,J657)*0.001-0.05,IF(AND(N657="PtR",M657&gt;0),M657+60*MAX(I657,J657)*0.001,IF(AND(N657="Pt",M657&gt;0),M657+15*MAX(I657,J657)*0.001,IF(OR(N657="C",N657="2C",N657="Cd",N657="Ep",N657="Et",N657="Sm",N657="PtS",N657="PtR",N657="Pt"),0,K657)))))</f>
        <v>0</v>
      </c>
      <c r="Q657" s="53">
        <f t="shared" si="327"/>
        <v>0</v>
      </c>
      <c r="R657" s="53">
        <f t="shared" si="328"/>
        <v>0</v>
      </c>
      <c r="S657" s="53">
        <f t="shared" si="329"/>
        <v>0</v>
      </c>
      <c r="T657" s="54">
        <f t="shared" si="330"/>
        <v>20.198625</v>
      </c>
      <c r="U657" s="54">
        <f t="shared" si="331"/>
        <v>0</v>
      </c>
      <c r="V657" s="54">
        <f t="shared" si="332"/>
        <v>0</v>
      </c>
      <c r="W657" s="54">
        <f t="shared" si="333"/>
        <v>0</v>
      </c>
      <c r="X657" s="54">
        <f t="shared" si="334"/>
        <v>0</v>
      </c>
      <c r="Y657" s="54">
        <f t="shared" si="335"/>
        <v>0</v>
      </c>
      <c r="Z657" s="54">
        <f t="shared" si="336"/>
        <v>0</v>
      </c>
      <c r="AA657" s="70">
        <f t="shared" si="337"/>
        <v>0</v>
      </c>
      <c r="AB657" s="74"/>
    </row>
    <row r="658" spans="1:28">
      <c r="A658" s="56"/>
      <c r="B658" s="46"/>
      <c r="C658" s="46" t="s">
        <v>60</v>
      </c>
      <c r="D658" s="46"/>
      <c r="E658" s="47">
        <v>1</v>
      </c>
      <c r="F658" s="48"/>
      <c r="G658" s="47">
        <f>G657</f>
        <v>22.875</v>
      </c>
      <c r="H658" s="49">
        <f>PRODUCT(E658,G658)</f>
        <v>22.875</v>
      </c>
      <c r="I658" s="47"/>
      <c r="J658" s="47">
        <v>6</v>
      </c>
      <c r="K658" s="50"/>
      <c r="L658" s="50"/>
      <c r="M658" s="50">
        <v>0.2</v>
      </c>
      <c r="N658" s="48" t="s">
        <v>61</v>
      </c>
      <c r="O658" s="51">
        <f>IF(OR(N658="Sm",N658="PtS",N658="PtR",N658="Pt"),P658,IF(AND(N658="C",K658&gt;0),K658+18*MAX(I658,J658)*0.001-0.06,IF(AND(N658="2C",K658&gt;0),K658+36*MAX(I658,J658)*0.001-0.06,IF(AND(N658="Cd",L658&gt;0,M658&gt;0),2*(L658+M658+10.25*MAX(I658,J658)*0.001-0.12),IF(AND(N658="Ep",M658&gt;0),M658+22*MAX(I658,J658)*0.001-0.06,IF(AND(N658="Et",M658&gt;0),2*(M658+12.25*MAX(I658,J658)*0.001-0.06),P658))))))</f>
        <v>0.27200000000000002</v>
      </c>
      <c r="P658" s="93">
        <f>IF(AND(N658="Sm",K658&gt;0),K658+2*(17*MAX(I658,J658)*0.001)-0.06,IF(AND(N658="PtS",M658&gt;0),M658+35*MAX(I658,J658)*0.001+60*MAX(I658,J658)*0.001-0.05,IF(AND(N658="PtR",M658&gt;0),M658+60*MAX(I658,J658)*0.001,IF(AND(N658="Pt",M658&gt;0),M658+15*MAX(I658,J658)*0.001,IF(OR(N658="C",N658="2C",N658="Cd",N658="Ep",N658="Et",N658="Sm",N658="PtS",N658="PtR",N658="Pt"),0,K658)))))</f>
        <v>0</v>
      </c>
      <c r="Q658" s="53">
        <f t="shared" si="327"/>
        <v>0</v>
      </c>
      <c r="R658" s="53">
        <f t="shared" si="328"/>
        <v>0</v>
      </c>
      <c r="S658" s="53">
        <f t="shared" si="329"/>
        <v>0</v>
      </c>
      <c r="T658" s="54">
        <f t="shared" si="330"/>
        <v>6.2220000000000004</v>
      </c>
      <c r="U658" s="54">
        <f t="shared" si="331"/>
        <v>0</v>
      </c>
      <c r="V658" s="54">
        <f t="shared" si="332"/>
        <v>0</v>
      </c>
      <c r="W658" s="54">
        <f t="shared" si="333"/>
        <v>0</v>
      </c>
      <c r="X658" s="54">
        <f t="shared" si="334"/>
        <v>0</v>
      </c>
      <c r="Y658" s="54">
        <f t="shared" si="335"/>
        <v>0</v>
      </c>
      <c r="Z658" s="54">
        <f t="shared" si="336"/>
        <v>0</v>
      </c>
      <c r="AA658" s="70">
        <f t="shared" si="337"/>
        <v>0</v>
      </c>
      <c r="AB658" s="74"/>
    </row>
    <row r="659" spans="1:28" ht="15.75">
      <c r="A659" s="140" t="s">
        <v>140</v>
      </c>
      <c r="B659" s="141"/>
      <c r="C659" s="141"/>
      <c r="D659" s="142"/>
      <c r="E659" s="47"/>
      <c r="F659" s="48"/>
      <c r="G659" s="47"/>
      <c r="H659" s="49"/>
      <c r="I659" s="47"/>
      <c r="J659" s="47"/>
      <c r="K659" s="50"/>
      <c r="L659" s="50"/>
      <c r="M659" s="50"/>
      <c r="N659" s="48"/>
      <c r="O659" s="51">
        <f>IF(OR(N659="Sm",N659="PtS",N659="PtR",N659="Pt"),P659,IF(AND(N659="C",K659&gt;0),K659+15*MAX(I659,J659)*0.001-0.06,IF(AND(N659="2C",K659&gt;0),K659+30*MAX(I659,J659)*0.001-0.06,IF(AND(N659="Cd",L659&gt;0,M659&gt;0),2*(L659+M659+10*MAX(I659,J659)*0.001-0.12),IF(AND(N659="Ep",M659&gt;0),M659+20*MAX(I659,J659)*0.001-0.06,IF(AND(N659="Et",M659&gt;0),2*(M659+10*MAX(I659,J659)*0.001-0.06),P659))))))</f>
        <v>0</v>
      </c>
      <c r="P659" s="93">
        <f>IF(AND(N659="Sm",K659&gt;0),K659+2*(15*MAX(I659,J659)*0.001)-0.06,IF(AND(N659="PtS",M659&gt;0),M659+30*MAX(I659,J659)*0.001+60*MAX(I659,J659)*0.001-0.05,IF(AND(N659="PtR",M659&gt;0),M659+60*MAX(I659,J659)*0.001,IF(AND(N659="Pt",M659&gt;0),M659+15*MAX(I659,J659)*0.001,IF(OR(N659="C",N659="2C",N659="Cd",N659="Ep",N659="Et",N659="Sm",N659="PtS",N659="PtR",N659="Pt"),0,K659)))))</f>
        <v>0</v>
      </c>
      <c r="Q659" s="53">
        <f t="shared" si="327"/>
        <v>0</v>
      </c>
      <c r="R659" s="53">
        <f t="shared" si="328"/>
        <v>0</v>
      </c>
      <c r="S659" s="53">
        <f t="shared" si="329"/>
        <v>0</v>
      </c>
      <c r="T659" s="54">
        <f t="shared" si="330"/>
        <v>0</v>
      </c>
      <c r="U659" s="54">
        <f t="shared" si="331"/>
        <v>0</v>
      </c>
      <c r="V659" s="54">
        <f t="shared" si="332"/>
        <v>0</v>
      </c>
      <c r="W659" s="54">
        <f t="shared" si="333"/>
        <v>0</v>
      </c>
      <c r="X659" s="54">
        <f t="shared" si="334"/>
        <v>0</v>
      </c>
      <c r="Y659" s="54">
        <f t="shared" si="335"/>
        <v>0</v>
      </c>
      <c r="Z659" s="54">
        <f t="shared" si="336"/>
        <v>0</v>
      </c>
      <c r="AA659" s="70">
        <f t="shared" si="337"/>
        <v>0</v>
      </c>
    </row>
    <row r="660" spans="1:28">
      <c r="A660" s="44"/>
      <c r="B660" s="72"/>
      <c r="C660" s="46" t="s">
        <v>70</v>
      </c>
      <c r="D660" s="46"/>
      <c r="E660" s="47">
        <v>1</v>
      </c>
      <c r="F660" s="48"/>
      <c r="G660" s="47">
        <v>3</v>
      </c>
      <c r="H660" s="49">
        <f>PRODUCT(E660,G660)</f>
        <v>3</v>
      </c>
      <c r="I660" s="47"/>
      <c r="J660" s="47">
        <v>12</v>
      </c>
      <c r="K660" s="50">
        <f>1.39+1.39</f>
        <v>2.78</v>
      </c>
      <c r="L660" s="50"/>
      <c r="M660" s="50"/>
      <c r="N660" s="48" t="s">
        <v>67</v>
      </c>
      <c r="O660" s="51">
        <f>IF(OR(N660="Sm",N660="PtS",N660="PtR",N660="Pt"),P660,IF(AND(N660="C",K660&gt;0),K660+18*MAX(I660,J660)*0.001-0.06,IF(AND(N660="2C",K660&gt;0),K660+36*MAX(I660,J660)*0.001-0.06,IF(AND(N660="Cd",L660&gt;0,M660&gt;0),2*(L660+M660+10.25*MAX(I660,J660)*0.001-0.12),IF(AND(N660="Ep",M660&gt;0),M660+22*MAX(I660,J660)*0.001-0.06,IF(AND(N660="Et",M660&gt;0),2*(M660+12.25*MAX(I660,J660)*0.001-0.06),P660))))))</f>
        <v>3.1519999999999997</v>
      </c>
      <c r="P660" s="93">
        <f>IF(AND(N660="Sm",K660&gt;0),K660+2*(17*MAX(I660,J660)*0.001)-0.06,IF(AND(N660="PtS",M660&gt;0),M660+35*MAX(I660,J660)*0.001+60*MAX(I660,J660)*0.001-0.05,IF(AND(N660="PtR",M660&gt;0),M660+60*MAX(I660,J660)*0.001,IF(AND(N660="Pt",M660&gt;0),M660+15*MAX(I660,J660)*0.001,IF(OR(N660="C",N660="2C",N660="Cd",N660="Ep",N660="Et",N660="Sm",N660="PtS",N660="PtR",N660="Pt"),0,K660)))))</f>
        <v>0</v>
      </c>
      <c r="Q660" s="53">
        <f t="shared" si="327"/>
        <v>0</v>
      </c>
      <c r="R660" s="53">
        <f t="shared" si="328"/>
        <v>0</v>
      </c>
      <c r="S660" s="53">
        <f t="shared" si="329"/>
        <v>0</v>
      </c>
      <c r="T660" s="54">
        <f t="shared" si="330"/>
        <v>0</v>
      </c>
      <c r="U660" s="54">
        <f t="shared" si="331"/>
        <v>0</v>
      </c>
      <c r="V660" s="54">
        <f t="shared" si="332"/>
        <v>0</v>
      </c>
      <c r="W660" s="54">
        <f t="shared" si="333"/>
        <v>9.4559999999999995</v>
      </c>
      <c r="X660" s="54">
        <f t="shared" si="334"/>
        <v>0</v>
      </c>
      <c r="Y660" s="54">
        <f t="shared" si="335"/>
        <v>0</v>
      </c>
      <c r="Z660" s="54">
        <f t="shared" si="336"/>
        <v>0</v>
      </c>
      <c r="AA660" s="70">
        <f t="shared" si="337"/>
        <v>0</v>
      </c>
      <c r="AB660" s="74"/>
    </row>
    <row r="661" spans="1:28">
      <c r="A661" s="44"/>
      <c r="B661" s="55"/>
      <c r="C661" s="46" t="s">
        <v>71</v>
      </c>
      <c r="D661" s="46"/>
      <c r="E661" s="47">
        <v>1</v>
      </c>
      <c r="F661" s="48"/>
      <c r="G661" s="47">
        <v>3</v>
      </c>
      <c r="H661" s="49">
        <f>PRODUCT(E661,G661)</f>
        <v>3</v>
      </c>
      <c r="I661" s="47"/>
      <c r="J661" s="47">
        <v>12</v>
      </c>
      <c r="K661" s="50">
        <f>+K660</f>
        <v>2.78</v>
      </c>
      <c r="L661" s="50"/>
      <c r="M661" s="50"/>
      <c r="N661" s="48" t="s">
        <v>67</v>
      </c>
      <c r="O661" s="51">
        <f>IF(OR(N661="Sm",N661="PtS",N661="PtR",N661="Pt"),P661,IF(AND(N661="C",K661&gt;0),K661+18*MAX(I661,J661)*0.001-0.06,IF(AND(N661="2C",K661&gt;0),K661+36*MAX(I661,J661)*0.001-0.06,IF(AND(N661="Cd",L661&gt;0,M661&gt;0),2*(L661+M661+10.25*MAX(I661,J661)*0.001-0.12),IF(AND(N661="Ep",M661&gt;0),M661+22*MAX(I661,J661)*0.001-0.06,IF(AND(N661="Et",M661&gt;0),2*(M661+12.25*MAX(I661,J661)*0.001-0.06),P661))))))</f>
        <v>3.1519999999999997</v>
      </c>
      <c r="P661" s="93">
        <f>IF(AND(N661="Sm",K661&gt;0),K661+2*(17*MAX(I661,J661)*0.001)-0.06,IF(AND(N661="PtS",M661&gt;0),M661+35*MAX(I661,J661)*0.001+60*MAX(I661,J661)*0.001-0.05,IF(AND(N661="PtR",M661&gt;0),M661+60*MAX(I661,J661)*0.001,IF(AND(N661="Pt",M661&gt;0),M661+15*MAX(I661,J661)*0.001,IF(OR(N661="C",N661="2C",N661="Cd",N661="Ep",N661="Et",N661="Sm",N661="PtS",N661="PtR",N661="Pt"),0,K661)))))</f>
        <v>0</v>
      </c>
      <c r="Q661" s="53">
        <f t="shared" si="327"/>
        <v>0</v>
      </c>
      <c r="R661" s="53">
        <f t="shared" si="328"/>
        <v>0</v>
      </c>
      <c r="S661" s="53">
        <f t="shared" si="329"/>
        <v>0</v>
      </c>
      <c r="T661" s="54">
        <f t="shared" si="330"/>
        <v>0</v>
      </c>
      <c r="U661" s="54">
        <f t="shared" si="331"/>
        <v>0</v>
      </c>
      <c r="V661" s="54">
        <f t="shared" si="332"/>
        <v>0</v>
      </c>
      <c r="W661" s="54">
        <f t="shared" si="333"/>
        <v>9.4559999999999995</v>
      </c>
      <c r="X661" s="54">
        <f t="shared" si="334"/>
        <v>0</v>
      </c>
      <c r="Y661" s="54">
        <f t="shared" si="335"/>
        <v>0</v>
      </c>
      <c r="Z661" s="54">
        <f t="shared" si="336"/>
        <v>0</v>
      </c>
      <c r="AA661" s="70">
        <f t="shared" si="337"/>
        <v>0</v>
      </c>
      <c r="AB661" s="74"/>
    </row>
    <row r="662" spans="1:28">
      <c r="A662" s="44"/>
      <c r="B662" s="75"/>
      <c r="C662" s="46" t="s">
        <v>65</v>
      </c>
      <c r="D662" s="46"/>
      <c r="E662" s="47">
        <v>1</v>
      </c>
      <c r="F662" s="48"/>
      <c r="G662" s="47">
        <f>2+2*5+((K660-(2*0.05+2*5*0.11))/0.16)+1</f>
        <v>22.875</v>
      </c>
      <c r="H662" s="49">
        <f>PRODUCT(E662,G662)</f>
        <v>22.875</v>
      </c>
      <c r="I662" s="47"/>
      <c r="J662" s="47">
        <v>6</v>
      </c>
      <c r="K662" s="73"/>
      <c r="L662" s="50">
        <v>0.2</v>
      </c>
      <c r="M662" s="50">
        <v>0.3</v>
      </c>
      <c r="N662" s="48" t="s">
        <v>66</v>
      </c>
      <c r="O662" s="51">
        <f>IF(OR(N662="Sm",N662="PtS",N662="PtR",N662="Pt"),P662,IF(AND(N662="C",K662&gt;0),K662+18*MAX(I662,J662)*0.001-0.06,IF(AND(N662="2C",K662&gt;0),K662+36*MAX(I662,J662)*0.001-0.06,IF(AND(N662="Cd",L662&gt;0,M662&gt;0),2*(L662+M662+10.25*MAX(I662,J662)*0.001-0.12),IF(AND(N662="Ep",M662&gt;0),M662+22*MAX(I662,J662)*0.001-0.06,IF(AND(N662="Et",M662&gt;0),2*(M662+12.25*MAX(I662,J662)*0.001-0.06),P662))))))</f>
        <v>0.88300000000000001</v>
      </c>
      <c r="P662" s="93">
        <f>IF(AND(N662="Sm",K662&gt;0),K662+2*(17*MAX(I662,J662)*0.001)-0.06,IF(AND(N662="PtS",M662&gt;0),M662+35*MAX(I662,J662)*0.001+60*MAX(I662,J662)*0.001-0.05,IF(AND(N662="PtR",M662&gt;0),M662+60*MAX(I662,J662)*0.001,IF(AND(N662="Pt",M662&gt;0),M662+15*MAX(I662,J662)*0.001,IF(OR(N662="C",N662="2C",N662="Cd",N662="Ep",N662="Et",N662="Sm",N662="PtS",N662="PtR",N662="Pt"),0,K662)))))</f>
        <v>0</v>
      </c>
      <c r="Q662" s="53">
        <f t="shared" si="327"/>
        <v>0</v>
      </c>
      <c r="R662" s="53">
        <f t="shared" si="328"/>
        <v>0</v>
      </c>
      <c r="S662" s="53">
        <f t="shared" si="329"/>
        <v>0</v>
      </c>
      <c r="T662" s="54">
        <f t="shared" si="330"/>
        <v>20.198625</v>
      </c>
      <c r="U662" s="54">
        <f t="shared" si="331"/>
        <v>0</v>
      </c>
      <c r="V662" s="54">
        <f t="shared" si="332"/>
        <v>0</v>
      </c>
      <c r="W662" s="54">
        <f t="shared" si="333"/>
        <v>0</v>
      </c>
      <c r="X662" s="54">
        <f t="shared" si="334"/>
        <v>0</v>
      </c>
      <c r="Y662" s="54">
        <f t="shared" si="335"/>
        <v>0</v>
      </c>
      <c r="Z662" s="54">
        <f t="shared" si="336"/>
        <v>0</v>
      </c>
      <c r="AA662" s="70">
        <f t="shared" si="337"/>
        <v>0</v>
      </c>
      <c r="AB662" s="74"/>
    </row>
    <row r="663" spans="1:28">
      <c r="A663" s="56"/>
      <c r="B663" s="46"/>
      <c r="C663" s="46" t="s">
        <v>60</v>
      </c>
      <c r="D663" s="46"/>
      <c r="E663" s="47">
        <v>1</v>
      </c>
      <c r="F663" s="48"/>
      <c r="G663" s="47">
        <f>G662</f>
        <v>22.875</v>
      </c>
      <c r="H663" s="49">
        <f>PRODUCT(E663,G663)</f>
        <v>22.875</v>
      </c>
      <c r="I663" s="47"/>
      <c r="J663" s="47">
        <v>6</v>
      </c>
      <c r="K663" s="50"/>
      <c r="L663" s="50"/>
      <c r="M663" s="50">
        <v>0.2</v>
      </c>
      <c r="N663" s="48" t="s">
        <v>61</v>
      </c>
      <c r="O663" s="51">
        <f>IF(OR(N663="Sm",N663="PtS",N663="PtR",N663="Pt"),P663,IF(AND(N663="C",K663&gt;0),K663+18*MAX(I663,J663)*0.001-0.06,IF(AND(N663="2C",K663&gt;0),K663+36*MAX(I663,J663)*0.001-0.06,IF(AND(N663="Cd",L663&gt;0,M663&gt;0),2*(L663+M663+10.25*MAX(I663,J663)*0.001-0.12),IF(AND(N663="Ep",M663&gt;0),M663+22*MAX(I663,J663)*0.001-0.06,IF(AND(N663="Et",M663&gt;0),2*(M663+12.25*MAX(I663,J663)*0.001-0.06),P663))))))</f>
        <v>0.27200000000000002</v>
      </c>
      <c r="P663" s="93">
        <f>IF(AND(N663="Sm",K663&gt;0),K663+2*(17*MAX(I663,J663)*0.001)-0.06,IF(AND(N663="PtS",M663&gt;0),M663+35*MAX(I663,J663)*0.001+60*MAX(I663,J663)*0.001-0.05,IF(AND(N663="PtR",M663&gt;0),M663+60*MAX(I663,J663)*0.001,IF(AND(N663="Pt",M663&gt;0),M663+15*MAX(I663,J663)*0.001,IF(OR(N663="C",N663="2C",N663="Cd",N663="Ep",N663="Et",N663="Sm",N663="PtS",N663="PtR",N663="Pt"),0,K663)))))</f>
        <v>0</v>
      </c>
      <c r="Q663" s="53">
        <f t="shared" ref="Q663:Q668" si="338">IF(I663=6,H663*O663,0)</f>
        <v>0</v>
      </c>
      <c r="R663" s="53">
        <f t="shared" ref="R663:R668" si="339">IF(I663=8,H663*O663,0)</f>
        <v>0</v>
      </c>
      <c r="S663" s="53">
        <f t="shared" ref="S663:S668" si="340">IF(I663=10,H663*O663,0)</f>
        <v>0</v>
      </c>
      <c r="T663" s="54">
        <f t="shared" ref="T663:T668" si="341">IF(J663 =6,H663*O663,0)</f>
        <v>6.2220000000000004</v>
      </c>
      <c r="U663" s="54">
        <f t="shared" ref="U663:U668" si="342">IF(J663 =8,H663*O663,0)</f>
        <v>0</v>
      </c>
      <c r="V663" s="54">
        <f t="shared" ref="V663:V668" si="343">IF(J663 =10,H663*O663,0)</f>
        <v>0</v>
      </c>
      <c r="W663" s="54">
        <f t="shared" ref="W663:W668" si="344">IF(J663 =12,H663*O663,0)</f>
        <v>0</v>
      </c>
      <c r="X663" s="54">
        <f t="shared" ref="X663:X668" si="345">IF(J663 =14,H663*O663,0)</f>
        <v>0</v>
      </c>
      <c r="Y663" s="54">
        <f t="shared" ref="Y663:Y668" si="346">IF(J663 =16,H663*O663,0)</f>
        <v>0</v>
      </c>
      <c r="Z663" s="54">
        <f t="shared" ref="Z663:Z668" si="347">IF(J663 =20,H663*O663,0)</f>
        <v>0</v>
      </c>
      <c r="AA663" s="70">
        <f t="shared" ref="AA663:AA668" si="348">IF(J663 =25,H663*O663,0)</f>
        <v>0</v>
      </c>
      <c r="AB663" s="74"/>
    </row>
    <row r="664" spans="1:28" ht="15.75">
      <c r="A664" s="140" t="s">
        <v>141</v>
      </c>
      <c r="B664" s="141"/>
      <c r="C664" s="141"/>
      <c r="D664" s="142"/>
      <c r="E664" s="47"/>
      <c r="F664" s="48"/>
      <c r="G664" s="47"/>
      <c r="H664" s="49"/>
      <c r="I664" s="47"/>
      <c r="J664" s="47"/>
      <c r="K664" s="50"/>
      <c r="L664" s="50"/>
      <c r="M664" s="50"/>
      <c r="N664" s="48"/>
      <c r="O664" s="51">
        <f>IF(OR(N664="Sm",N664="PtS",N664="PtR",N664="Pt"),P664,IF(AND(N664="C",K664&gt;0),K664+15*MAX(I664,J664)*0.001-0.06,IF(AND(N664="2C",K664&gt;0),K664+30*MAX(I664,J664)*0.001-0.06,IF(AND(N664="Cd",L664&gt;0,M664&gt;0),2*(L664+M664+10*MAX(I664,J664)*0.001-0.12),IF(AND(N664="Ep",M664&gt;0),M664+20*MAX(I664,J664)*0.001-0.06,IF(AND(N664="Et",M664&gt;0),2*(M664+10*MAX(I664,J664)*0.001-0.06),P664))))))</f>
        <v>0</v>
      </c>
      <c r="P664" s="93">
        <f>IF(AND(N664="Sm",K664&gt;0),K664+2*(15*MAX(I664,J664)*0.001)-0.06,IF(AND(N664="PtS",M664&gt;0),M664+30*MAX(I664,J664)*0.001+60*MAX(I664,J664)*0.001-0.05,IF(AND(N664="PtR",M664&gt;0),M664+60*MAX(I664,J664)*0.001,IF(AND(N664="Pt",M664&gt;0),M664+15*MAX(I664,J664)*0.001,IF(OR(N664="C",N664="2C",N664="Cd",N664="Ep",N664="Et",N664="Sm",N664="PtS",N664="PtR",N664="Pt"),0,K664)))))</f>
        <v>0</v>
      </c>
      <c r="Q664" s="53">
        <f t="shared" si="338"/>
        <v>0</v>
      </c>
      <c r="R664" s="53">
        <f t="shared" si="339"/>
        <v>0</v>
      </c>
      <c r="S664" s="53">
        <f t="shared" si="340"/>
        <v>0</v>
      </c>
      <c r="T664" s="54">
        <f t="shared" si="341"/>
        <v>0</v>
      </c>
      <c r="U664" s="54">
        <f t="shared" si="342"/>
        <v>0</v>
      </c>
      <c r="V664" s="54">
        <f t="shared" si="343"/>
        <v>0</v>
      </c>
      <c r="W664" s="54">
        <f t="shared" si="344"/>
        <v>0</v>
      </c>
      <c r="X664" s="54">
        <f t="shared" si="345"/>
        <v>0</v>
      </c>
      <c r="Y664" s="54">
        <f t="shared" si="346"/>
        <v>0</v>
      </c>
      <c r="Z664" s="54">
        <f t="shared" si="347"/>
        <v>0</v>
      </c>
      <c r="AA664" s="70">
        <f t="shared" si="348"/>
        <v>0</v>
      </c>
    </row>
    <row r="665" spans="1:28">
      <c r="A665" s="44"/>
      <c r="B665" s="72"/>
      <c r="C665" s="46" t="s">
        <v>70</v>
      </c>
      <c r="D665" s="46"/>
      <c r="E665" s="47">
        <v>1</v>
      </c>
      <c r="F665" s="48"/>
      <c r="G665" s="47">
        <v>3</v>
      </c>
      <c r="H665" s="49">
        <f>PRODUCT(E665,G665)</f>
        <v>3</v>
      </c>
      <c r="I665" s="47"/>
      <c r="J665" s="47">
        <v>12</v>
      </c>
      <c r="K665" s="50">
        <f>1.39+1.39</f>
        <v>2.78</v>
      </c>
      <c r="L665" s="50"/>
      <c r="M665" s="50"/>
      <c r="N665" s="48" t="s">
        <v>67</v>
      </c>
      <c r="O665" s="51">
        <f>IF(OR(N665="Sm",N665="PtS",N665="PtR",N665="Pt"),P665,IF(AND(N665="C",K665&gt;0),K665+18*MAX(I665,J665)*0.001-0.06,IF(AND(N665="2C",K665&gt;0),K665+36*MAX(I665,J665)*0.001-0.06,IF(AND(N665="Cd",L665&gt;0,M665&gt;0),2*(L665+M665+10.25*MAX(I665,J665)*0.001-0.12),IF(AND(N665="Ep",M665&gt;0),M665+22*MAX(I665,J665)*0.001-0.06,IF(AND(N665="Et",M665&gt;0),2*(M665+12.25*MAX(I665,J665)*0.001-0.06),P665))))))</f>
        <v>3.1519999999999997</v>
      </c>
      <c r="P665" s="93">
        <f>IF(AND(N665="Sm",K665&gt;0),K665+2*(17*MAX(I665,J665)*0.001)-0.06,IF(AND(N665="PtS",M665&gt;0),M665+35*MAX(I665,J665)*0.001+60*MAX(I665,J665)*0.001-0.05,IF(AND(N665="PtR",M665&gt;0),M665+60*MAX(I665,J665)*0.001,IF(AND(N665="Pt",M665&gt;0),M665+15*MAX(I665,J665)*0.001,IF(OR(N665="C",N665="2C",N665="Cd",N665="Ep",N665="Et",N665="Sm",N665="PtS",N665="PtR",N665="Pt"),0,K665)))))</f>
        <v>0</v>
      </c>
      <c r="Q665" s="53">
        <f t="shared" si="338"/>
        <v>0</v>
      </c>
      <c r="R665" s="53">
        <f t="shared" si="339"/>
        <v>0</v>
      </c>
      <c r="S665" s="53">
        <f t="shared" si="340"/>
        <v>0</v>
      </c>
      <c r="T665" s="54">
        <f t="shared" si="341"/>
        <v>0</v>
      </c>
      <c r="U665" s="54">
        <f t="shared" si="342"/>
        <v>0</v>
      </c>
      <c r="V665" s="54">
        <f t="shared" si="343"/>
        <v>0</v>
      </c>
      <c r="W665" s="54">
        <f t="shared" si="344"/>
        <v>9.4559999999999995</v>
      </c>
      <c r="X665" s="54">
        <f t="shared" si="345"/>
        <v>0</v>
      </c>
      <c r="Y665" s="54">
        <f t="shared" si="346"/>
        <v>0</v>
      </c>
      <c r="Z665" s="54">
        <f t="shared" si="347"/>
        <v>0</v>
      </c>
      <c r="AA665" s="70">
        <f t="shared" si="348"/>
        <v>0</v>
      </c>
      <c r="AB665" s="74"/>
    </row>
    <row r="666" spans="1:28">
      <c r="A666" s="44"/>
      <c r="B666" s="55"/>
      <c r="C666" s="46" t="s">
        <v>71</v>
      </c>
      <c r="D666" s="46"/>
      <c r="E666" s="47">
        <v>1</v>
      </c>
      <c r="F666" s="48"/>
      <c r="G666" s="47">
        <v>3</v>
      </c>
      <c r="H666" s="49">
        <f>PRODUCT(E666,G666)</f>
        <v>3</v>
      </c>
      <c r="I666" s="47"/>
      <c r="J666" s="47">
        <v>12</v>
      </c>
      <c r="K666" s="50">
        <f>+K665</f>
        <v>2.78</v>
      </c>
      <c r="L666" s="50"/>
      <c r="M666" s="50"/>
      <c r="N666" s="48" t="s">
        <v>67</v>
      </c>
      <c r="O666" s="51">
        <f>IF(OR(N666="Sm",N666="PtS",N666="PtR",N666="Pt"),P666,IF(AND(N666="C",K666&gt;0),K666+18*MAX(I666,J666)*0.001-0.06,IF(AND(N666="2C",K666&gt;0),K666+36*MAX(I666,J666)*0.001-0.06,IF(AND(N666="Cd",L666&gt;0,M666&gt;0),2*(L666+M666+10.25*MAX(I666,J666)*0.001-0.12),IF(AND(N666="Ep",M666&gt;0),M666+22*MAX(I666,J666)*0.001-0.06,IF(AND(N666="Et",M666&gt;0),2*(M666+12.25*MAX(I666,J666)*0.001-0.06),P666))))))</f>
        <v>3.1519999999999997</v>
      </c>
      <c r="P666" s="93">
        <f>IF(AND(N666="Sm",K666&gt;0),K666+2*(17*MAX(I666,J666)*0.001)-0.06,IF(AND(N666="PtS",M666&gt;0),M666+35*MAX(I666,J666)*0.001+60*MAX(I666,J666)*0.001-0.05,IF(AND(N666="PtR",M666&gt;0),M666+60*MAX(I666,J666)*0.001,IF(AND(N666="Pt",M666&gt;0),M666+15*MAX(I666,J666)*0.001,IF(OR(N666="C",N666="2C",N666="Cd",N666="Ep",N666="Et",N666="Sm",N666="PtS",N666="PtR",N666="Pt"),0,K666)))))</f>
        <v>0</v>
      </c>
      <c r="Q666" s="53">
        <f t="shared" si="338"/>
        <v>0</v>
      </c>
      <c r="R666" s="53">
        <f t="shared" si="339"/>
        <v>0</v>
      </c>
      <c r="S666" s="53">
        <f t="shared" si="340"/>
        <v>0</v>
      </c>
      <c r="T666" s="54">
        <f t="shared" si="341"/>
        <v>0</v>
      </c>
      <c r="U666" s="54">
        <f t="shared" si="342"/>
        <v>0</v>
      </c>
      <c r="V666" s="54">
        <f t="shared" si="343"/>
        <v>0</v>
      </c>
      <c r="W666" s="54">
        <f t="shared" si="344"/>
        <v>9.4559999999999995</v>
      </c>
      <c r="X666" s="54">
        <f t="shared" si="345"/>
        <v>0</v>
      </c>
      <c r="Y666" s="54">
        <f t="shared" si="346"/>
        <v>0</v>
      </c>
      <c r="Z666" s="54">
        <f t="shared" si="347"/>
        <v>0</v>
      </c>
      <c r="AA666" s="70">
        <f t="shared" si="348"/>
        <v>0</v>
      </c>
      <c r="AB666" s="74"/>
    </row>
    <row r="667" spans="1:28">
      <c r="A667" s="44"/>
      <c r="B667" s="75"/>
      <c r="C667" s="46" t="s">
        <v>65</v>
      </c>
      <c r="D667" s="46"/>
      <c r="E667" s="47">
        <v>1</v>
      </c>
      <c r="F667" s="48"/>
      <c r="G667" s="47">
        <f>2+2*5+((K665-(2*0.05+2*5*0.11))/0.16)+1</f>
        <v>22.875</v>
      </c>
      <c r="H667" s="49">
        <f>PRODUCT(E667,G667)</f>
        <v>22.875</v>
      </c>
      <c r="I667" s="47"/>
      <c r="J667" s="47">
        <v>6</v>
      </c>
      <c r="K667" s="73"/>
      <c r="L667" s="50">
        <v>0.2</v>
      </c>
      <c r="M667" s="50">
        <v>0.3</v>
      </c>
      <c r="N667" s="48" t="s">
        <v>66</v>
      </c>
      <c r="O667" s="51">
        <f>IF(OR(N667="Sm",N667="PtS",N667="PtR",N667="Pt"),P667,IF(AND(N667="C",K667&gt;0),K667+18*MAX(I667,J667)*0.001-0.06,IF(AND(N667="2C",K667&gt;0),K667+36*MAX(I667,J667)*0.001-0.06,IF(AND(N667="Cd",L667&gt;0,M667&gt;0),2*(L667+M667+10.25*MAX(I667,J667)*0.001-0.12),IF(AND(N667="Ep",M667&gt;0),M667+22*MAX(I667,J667)*0.001-0.06,IF(AND(N667="Et",M667&gt;0),2*(M667+12.25*MAX(I667,J667)*0.001-0.06),P667))))))</f>
        <v>0.88300000000000001</v>
      </c>
      <c r="P667" s="93">
        <f>IF(AND(N667="Sm",K667&gt;0),K667+2*(17*MAX(I667,J667)*0.001)-0.06,IF(AND(N667="PtS",M667&gt;0),M667+35*MAX(I667,J667)*0.001+60*MAX(I667,J667)*0.001-0.05,IF(AND(N667="PtR",M667&gt;0),M667+60*MAX(I667,J667)*0.001,IF(AND(N667="Pt",M667&gt;0),M667+15*MAX(I667,J667)*0.001,IF(OR(N667="C",N667="2C",N667="Cd",N667="Ep",N667="Et",N667="Sm",N667="PtS",N667="PtR",N667="Pt"),0,K667)))))</f>
        <v>0</v>
      </c>
      <c r="Q667" s="53">
        <f t="shared" si="338"/>
        <v>0</v>
      </c>
      <c r="R667" s="53">
        <f t="shared" si="339"/>
        <v>0</v>
      </c>
      <c r="S667" s="53">
        <f t="shared" si="340"/>
        <v>0</v>
      </c>
      <c r="T667" s="54">
        <f t="shared" si="341"/>
        <v>20.198625</v>
      </c>
      <c r="U667" s="54">
        <f t="shared" si="342"/>
        <v>0</v>
      </c>
      <c r="V667" s="54">
        <f t="shared" si="343"/>
        <v>0</v>
      </c>
      <c r="W667" s="54">
        <f t="shared" si="344"/>
        <v>0</v>
      </c>
      <c r="X667" s="54">
        <f t="shared" si="345"/>
        <v>0</v>
      </c>
      <c r="Y667" s="54">
        <f t="shared" si="346"/>
        <v>0</v>
      </c>
      <c r="Z667" s="54">
        <f t="shared" si="347"/>
        <v>0</v>
      </c>
      <c r="AA667" s="70">
        <f t="shared" si="348"/>
        <v>0</v>
      </c>
      <c r="AB667" s="74"/>
    </row>
    <row r="668" spans="1:28">
      <c r="A668" s="56"/>
      <c r="B668" s="46"/>
      <c r="C668" s="46" t="s">
        <v>60</v>
      </c>
      <c r="D668" s="46"/>
      <c r="E668" s="47">
        <v>1</v>
      </c>
      <c r="F668" s="48"/>
      <c r="G668" s="47">
        <f>G667</f>
        <v>22.875</v>
      </c>
      <c r="H668" s="49">
        <f>PRODUCT(E668,G668)</f>
        <v>22.875</v>
      </c>
      <c r="I668" s="47"/>
      <c r="J668" s="47">
        <v>6</v>
      </c>
      <c r="K668" s="50"/>
      <c r="L668" s="50"/>
      <c r="M668" s="50">
        <v>0.2</v>
      </c>
      <c r="N668" s="48" t="s">
        <v>61</v>
      </c>
      <c r="O668" s="51">
        <f>IF(OR(N668="Sm",N668="PtS",N668="PtR",N668="Pt"),P668,IF(AND(N668="C",K668&gt;0),K668+18*MAX(I668,J668)*0.001-0.06,IF(AND(N668="2C",K668&gt;0),K668+36*MAX(I668,J668)*0.001-0.06,IF(AND(N668="Cd",L668&gt;0,M668&gt;0),2*(L668+M668+10.25*MAX(I668,J668)*0.001-0.12),IF(AND(N668="Ep",M668&gt;0),M668+22*MAX(I668,J668)*0.001-0.06,IF(AND(N668="Et",M668&gt;0),2*(M668+12.25*MAX(I668,J668)*0.001-0.06),P668))))))</f>
        <v>0.27200000000000002</v>
      </c>
      <c r="P668" s="93">
        <f>IF(AND(N668="Sm",K668&gt;0),K668+2*(17*MAX(I668,J668)*0.001)-0.06,IF(AND(N668="PtS",M668&gt;0),M668+35*MAX(I668,J668)*0.001+60*MAX(I668,J668)*0.001-0.05,IF(AND(N668="PtR",M668&gt;0),M668+60*MAX(I668,J668)*0.001,IF(AND(N668="Pt",M668&gt;0),M668+15*MAX(I668,J668)*0.001,IF(OR(N668="C",N668="2C",N668="Cd",N668="Ep",N668="Et",N668="Sm",N668="PtS",N668="PtR",N668="Pt"),0,K668)))))</f>
        <v>0</v>
      </c>
      <c r="Q668" s="53">
        <f t="shared" si="338"/>
        <v>0</v>
      </c>
      <c r="R668" s="53">
        <f t="shared" si="339"/>
        <v>0</v>
      </c>
      <c r="S668" s="53">
        <f t="shared" si="340"/>
        <v>0</v>
      </c>
      <c r="T668" s="54">
        <f t="shared" si="341"/>
        <v>6.2220000000000004</v>
      </c>
      <c r="U668" s="54">
        <f t="shared" si="342"/>
        <v>0</v>
      </c>
      <c r="V668" s="54">
        <f t="shared" si="343"/>
        <v>0</v>
      </c>
      <c r="W668" s="54">
        <f t="shared" si="344"/>
        <v>0</v>
      </c>
      <c r="X668" s="54">
        <f t="shared" si="345"/>
        <v>0</v>
      </c>
      <c r="Y668" s="54">
        <f t="shared" si="346"/>
        <v>0</v>
      </c>
      <c r="Z668" s="54">
        <f t="shared" si="347"/>
        <v>0</v>
      </c>
      <c r="AA668" s="70">
        <f t="shared" si="348"/>
        <v>0</v>
      </c>
      <c r="AB668" s="74"/>
    </row>
    <row r="669" spans="1:28">
      <c r="A669" s="56"/>
      <c r="B669" s="46"/>
      <c r="C669" s="46"/>
      <c r="D669" s="46"/>
      <c r="E669" s="47"/>
      <c r="F669" s="48"/>
      <c r="G669" s="47"/>
      <c r="H669" s="49"/>
      <c r="I669" s="47"/>
      <c r="J669" s="47"/>
      <c r="K669" s="50"/>
      <c r="L669" s="50"/>
      <c r="M669" s="50"/>
      <c r="N669" s="48"/>
      <c r="O669" s="51"/>
      <c r="P669" s="93"/>
      <c r="Q669" s="53"/>
      <c r="R669" s="53"/>
      <c r="S669" s="53"/>
      <c r="T669" s="54"/>
      <c r="U669" s="54"/>
      <c r="V669" s="54"/>
      <c r="W669" s="54"/>
      <c r="X669" s="54"/>
      <c r="Y669" s="54"/>
      <c r="Z669" s="54"/>
      <c r="AA669" s="70"/>
      <c r="AB669" s="74"/>
    </row>
    <row r="670" spans="1:28">
      <c r="A670" s="33"/>
      <c r="B670" s="34" t="s">
        <v>146</v>
      </c>
      <c r="C670" s="34"/>
      <c r="D670" s="35"/>
      <c r="E670" s="36"/>
      <c r="F670" s="37"/>
      <c r="G670" s="36"/>
      <c r="H670" s="38"/>
      <c r="I670" s="36"/>
      <c r="J670" s="36"/>
      <c r="K670" s="39"/>
      <c r="L670" s="39"/>
      <c r="M670" s="39"/>
      <c r="N670" s="37"/>
      <c r="O670" s="40"/>
      <c r="P670" s="91"/>
      <c r="Q670" s="42"/>
      <c r="R670" s="42"/>
      <c r="S670" s="42"/>
      <c r="T670" s="43"/>
      <c r="U670" s="43"/>
      <c r="V670" s="43"/>
      <c r="W670" s="43"/>
      <c r="X670" s="43"/>
      <c r="Y670" s="43"/>
      <c r="Z670" s="43"/>
      <c r="AA670" s="43"/>
    </row>
    <row r="671" spans="1:28">
      <c r="A671" s="150" t="s">
        <v>96</v>
      </c>
      <c r="B671" s="150"/>
      <c r="C671" s="150"/>
      <c r="D671" s="151"/>
      <c r="E671" s="47"/>
      <c r="F671" s="48"/>
      <c r="G671" s="47"/>
      <c r="H671" s="49"/>
      <c r="I671" s="47"/>
      <c r="J671" s="47"/>
      <c r="K671" s="50"/>
      <c r="L671" s="50"/>
      <c r="M671" s="50"/>
      <c r="N671" s="48"/>
      <c r="O671" s="51"/>
      <c r="P671" s="93"/>
      <c r="Q671" s="53"/>
      <c r="R671" s="53"/>
      <c r="S671" s="53"/>
      <c r="T671" s="54"/>
      <c r="U671" s="54"/>
      <c r="V671" s="54"/>
      <c r="W671" s="54"/>
      <c r="X671" s="54"/>
      <c r="Y671" s="54"/>
      <c r="Z671" s="54"/>
      <c r="AA671" s="54"/>
    </row>
    <row r="672" spans="1:28" ht="15.75">
      <c r="A672" s="140" t="s">
        <v>147</v>
      </c>
      <c r="B672" s="141"/>
      <c r="C672" s="141"/>
      <c r="D672" s="142"/>
      <c r="E672" s="47"/>
      <c r="F672" s="48"/>
      <c r="G672" s="47"/>
      <c r="H672" s="49"/>
      <c r="I672" s="47"/>
      <c r="J672" s="47"/>
      <c r="K672" s="50"/>
      <c r="L672" s="50"/>
      <c r="M672" s="50"/>
      <c r="N672" s="48"/>
      <c r="O672" s="51">
        <f>IF(OR(N672="Sm",N672="PtS",N672="PtR",N672="Pt"),P672,IF(AND(N672="C",K672&gt;0),K672+15*MAX(I672,J672)*0.001-0.06,IF(AND(N672="2C",K672&gt;0),K672+30*MAX(I672,J672)*0.001-0.06,IF(AND(N672="Cd",L672&gt;0,M672&gt;0),2*(L672+M672+10*MAX(I672,J672)*0.001-0.12),IF(AND(N672="Ep",M672&gt;0),M672+20*MAX(I672,J672)*0.001-0.06,IF(AND(N672="Et",M672&gt;0),2*(M672+10*MAX(I672,J672)*0.001-0.06),P672))))))</f>
        <v>0</v>
      </c>
      <c r="P672" s="93">
        <f>IF(AND(N672="Sm",K672&gt;0),K672+2*(15*MAX(I672,J672)*0.001)-0.06,IF(AND(N672="PtS",M672&gt;0),M672+30*MAX(I672,J672)*0.001+60*MAX(I672,J672)*0.001-0.05,IF(AND(N672="PtR",M672&gt;0),M672+60*MAX(I672,J672)*0.001,IF(AND(N672="Pt",M672&gt;0),M672+15*MAX(I672,J672)*0.001,IF(OR(N672="C",N672="2C",N672="Cd",N672="Ep",N672="Et",N672="Sm",N672="PtS",N672="PtR",N672="Pt"),0,K672)))))</f>
        <v>0</v>
      </c>
      <c r="Q672" s="53">
        <f t="shared" ref="Q672:Q703" si="349">IF(I672=6,H672*O672,0)</f>
        <v>0</v>
      </c>
      <c r="R672" s="53">
        <f t="shared" ref="R672:R703" si="350">IF(I672=8,H672*O672,0)</f>
        <v>0</v>
      </c>
      <c r="S672" s="53">
        <f t="shared" ref="S672:S703" si="351">IF(I672=10,H672*O672,0)</f>
        <v>0</v>
      </c>
      <c r="T672" s="54">
        <f t="shared" ref="T672:T703" si="352">IF(J672 =6,H672*O672,0)</f>
        <v>0</v>
      </c>
      <c r="U672" s="54">
        <f t="shared" ref="U672:U703" si="353">IF(J672 =8,H672*O672,0)</f>
        <v>0</v>
      </c>
      <c r="V672" s="54">
        <f t="shared" ref="V672:V703" si="354">IF(J672 =10,H672*O672,0)</f>
        <v>0</v>
      </c>
      <c r="W672" s="54">
        <f t="shared" ref="W672:W703" si="355">IF(J672 =12,H672*O672,0)</f>
        <v>0</v>
      </c>
      <c r="X672" s="54">
        <f t="shared" ref="X672:X703" si="356">IF(J672 =14,H672*O672,0)</f>
        <v>0</v>
      </c>
      <c r="Y672" s="54">
        <f t="shared" ref="Y672:Y703" si="357">IF(J672 =16,H672*O672,0)</f>
        <v>0</v>
      </c>
      <c r="Z672" s="54">
        <f t="shared" ref="Z672:Z703" si="358">IF(J672 =20,H672*O672,0)</f>
        <v>0</v>
      </c>
      <c r="AA672" s="70">
        <f t="shared" ref="AA672:AA703" si="359">IF(J672 =25,H672*O672,0)</f>
        <v>0</v>
      </c>
    </row>
    <row r="673" spans="1:28">
      <c r="A673" s="44"/>
      <c r="B673" s="72"/>
      <c r="C673" s="46" t="s">
        <v>70</v>
      </c>
      <c r="D673" s="46"/>
      <c r="E673" s="47">
        <v>1</v>
      </c>
      <c r="F673" s="48"/>
      <c r="G673" s="47">
        <f>K675/0.15+1</f>
        <v>20.266666666666669</v>
      </c>
      <c r="H673" s="49">
        <f>PRODUCT(E673,G673)</f>
        <v>20.266666666666669</v>
      </c>
      <c r="I673" s="47"/>
      <c r="J673" s="47">
        <v>12</v>
      </c>
      <c r="K673" s="50">
        <v>4.28</v>
      </c>
      <c r="L673" s="50"/>
      <c r="M673" s="50"/>
      <c r="N673" s="48" t="s">
        <v>67</v>
      </c>
      <c r="O673" s="51">
        <f>IF(OR(N673="Sm",N673="PtS",N673="PtR",N673="Pt"),P673,IF(AND(N673="C",K673&gt;0),K673+18*MAX(I673,J673)*0.001-0.06,IF(AND(N673="2C",K673&gt;0),K673+36*MAX(I673,J673)*0.001-0.06,IF(AND(N673="Cd",L673&gt;0,M673&gt;0),2*(L673+M673+10.25*MAX(I673,J673)*0.001-0.12),IF(AND(N673="Ep",M673&gt;0),M673+22*MAX(I673,J673)*0.001-0.06,IF(AND(N673="Et",M673&gt;0),2*(M673+12.25*MAX(I673,J673)*0.001-0.06),P673))))))</f>
        <v>4.652000000000001</v>
      </c>
      <c r="P673" s="93">
        <f>IF(AND(N673="Sm",K673&gt;0),K673+2*(17*MAX(I673,J673)*0.001)-0.06,IF(AND(N673="PtS",M673&gt;0),M673+35*MAX(I673,J673)*0.001+60*MAX(I673,J673)*0.001-0.05,IF(AND(N673="PtR",M673&gt;0),M673+60*MAX(I673,J673)*0.001,IF(AND(N673="Pt",M673&gt;0),M673+15*MAX(I673,J673)*0.001,IF(OR(N673="C",N673="2C",N673="Cd",N673="Ep",N673="Et",N673="Sm",N673="PtS",N673="PtR",N673="Pt"),0,K673)))))</f>
        <v>0</v>
      </c>
      <c r="Q673" s="53">
        <f t="shared" si="349"/>
        <v>0</v>
      </c>
      <c r="R673" s="53">
        <f t="shared" si="350"/>
        <v>0</v>
      </c>
      <c r="S673" s="53">
        <f t="shared" si="351"/>
        <v>0</v>
      </c>
      <c r="T673" s="54">
        <f t="shared" si="352"/>
        <v>0</v>
      </c>
      <c r="U673" s="54">
        <f t="shared" si="353"/>
        <v>0</v>
      </c>
      <c r="V673" s="54">
        <f t="shared" si="354"/>
        <v>0</v>
      </c>
      <c r="W673" s="54">
        <f t="shared" si="355"/>
        <v>94.280533333333366</v>
      </c>
      <c r="X673" s="54">
        <f t="shared" si="356"/>
        <v>0</v>
      </c>
      <c r="Y673" s="54">
        <f t="shared" si="357"/>
        <v>0</v>
      </c>
      <c r="Z673" s="54">
        <f t="shared" si="358"/>
        <v>0</v>
      </c>
      <c r="AA673" s="70">
        <f t="shared" si="359"/>
        <v>0</v>
      </c>
      <c r="AB673" s="74"/>
    </row>
    <row r="674" spans="1:28">
      <c r="A674" s="44"/>
      <c r="B674" s="55"/>
      <c r="C674" s="46" t="s">
        <v>71</v>
      </c>
      <c r="D674" s="46"/>
      <c r="E674" s="47">
        <v>1</v>
      </c>
      <c r="F674" s="48"/>
      <c r="G674" s="47">
        <f>K676/0.15+1</f>
        <v>20.266666666666669</v>
      </c>
      <c r="H674" s="49">
        <f>PRODUCT(E674,G674)</f>
        <v>20.266666666666669</v>
      </c>
      <c r="I674" s="47"/>
      <c r="J674" s="47">
        <v>12</v>
      </c>
      <c r="K674" s="50">
        <f>K673</f>
        <v>4.28</v>
      </c>
      <c r="L674" s="50"/>
      <c r="M674" s="50"/>
      <c r="N674" s="48" t="s">
        <v>67</v>
      </c>
      <c r="O674" s="51">
        <f>IF(OR(N674="Sm",N674="PtS",N674="PtR",N674="Pt"),P674,IF(AND(N674="C",K674&gt;0),K674+18*MAX(I674,J674)*0.001-0.06,IF(AND(N674="2C",K674&gt;0),K674+36*MAX(I674,J674)*0.001-0.06,IF(AND(N674="Cd",L674&gt;0,M674&gt;0),2*(L674+M674+10.25*MAX(I674,J674)*0.001-0.12),IF(AND(N674="Ep",M674&gt;0),M674+22*MAX(I674,J674)*0.001-0.06,IF(AND(N674="Et",M674&gt;0),2*(M674+12.25*MAX(I674,J674)*0.001-0.06),P674))))))</f>
        <v>4.652000000000001</v>
      </c>
      <c r="P674" s="93">
        <f>IF(AND(N674="Sm",K674&gt;0),K674+2*(17*MAX(I674,J674)*0.001)-0.06,IF(AND(N674="PtS",M674&gt;0),M674+35*MAX(I674,J674)*0.001+60*MAX(I674,J674)*0.001-0.05,IF(AND(N674="PtR",M674&gt;0),M674+60*MAX(I674,J674)*0.001,IF(AND(N674="Pt",M674&gt;0),M674+15*MAX(I674,J674)*0.001,IF(OR(N674="C",N674="2C",N674="Cd",N674="Ep",N674="Et",N674="Sm",N674="PtS",N674="PtR",N674="Pt"),0,K674)))))</f>
        <v>0</v>
      </c>
      <c r="Q674" s="53">
        <f t="shared" si="349"/>
        <v>0</v>
      </c>
      <c r="R674" s="53">
        <f t="shared" si="350"/>
        <v>0</v>
      </c>
      <c r="S674" s="53">
        <f t="shared" si="351"/>
        <v>0</v>
      </c>
      <c r="T674" s="54">
        <f t="shared" si="352"/>
        <v>0</v>
      </c>
      <c r="U674" s="54">
        <f t="shared" si="353"/>
        <v>0</v>
      </c>
      <c r="V674" s="54">
        <f t="shared" si="354"/>
        <v>0</v>
      </c>
      <c r="W674" s="54">
        <f t="shared" si="355"/>
        <v>94.280533333333366</v>
      </c>
      <c r="X674" s="54">
        <f t="shared" si="356"/>
        <v>0</v>
      </c>
      <c r="Y674" s="54">
        <f t="shared" si="357"/>
        <v>0</v>
      </c>
      <c r="Z674" s="54">
        <f t="shared" si="358"/>
        <v>0</v>
      </c>
      <c r="AA674" s="70">
        <f t="shared" si="359"/>
        <v>0</v>
      </c>
      <c r="AB674" s="74"/>
    </row>
    <row r="675" spans="1:28">
      <c r="A675" s="44"/>
      <c r="B675" s="72"/>
      <c r="C675" s="46" t="s">
        <v>148</v>
      </c>
      <c r="D675" s="46"/>
      <c r="E675" s="47">
        <v>1</v>
      </c>
      <c r="F675" s="48"/>
      <c r="G675" s="47">
        <f>K676/0.15+1</f>
        <v>20.266666666666669</v>
      </c>
      <c r="H675" s="49">
        <f>PRODUCT(E675,G675)</f>
        <v>20.266666666666669</v>
      </c>
      <c r="I675" s="47"/>
      <c r="J675" s="47">
        <v>10</v>
      </c>
      <c r="K675" s="50">
        <v>2.89</v>
      </c>
      <c r="L675" s="50"/>
      <c r="M675" s="50"/>
      <c r="N675" s="48" t="s">
        <v>67</v>
      </c>
      <c r="O675" s="51">
        <f>IF(OR(N675="Sm",N675="PtS",N675="PtR",N675="Pt"),P675,IF(AND(N675="C",K675&gt;0),K675+18*MAX(I675,J675)*0.001-0.06,IF(AND(N675="2C",K675&gt;0),K675+18*MAX(I675,J675)*0.001-0.03+0.2,IF(AND(N675="Cd",L675&gt;0,M675&gt;0),2*(L675+M675+10.25*MAX(I675,J675)*0.001-0.12),IF(AND(N675="Ep",M675&gt;0),M675+22*MAX(I675,J675)*0.001-0.06,IF(AND(N675="Et",M675&gt;0),2*(M675+12.25*MAX(I675,J675)*0.001-0.06),P675))))))</f>
        <v>3.2400000000000007</v>
      </c>
      <c r="P675" s="93">
        <f>IF(AND(N675="Sm",K675&gt;0),K675+2*(17*MAX(I675,J675)*0.001)-0.06,IF(AND(N675="PtS",M675&gt;0),M675+35*MAX(I675,J675)*0.001+60*MAX(I675,J675)*0.001-0.05,IF(AND(N675="PtR",M675&gt;0),M675+60*MAX(I675,J675)*0.001,IF(AND(N675="Pt",M675&gt;0),M675+15*MAX(I675,J675)*0.001,IF(OR(N675="C",N675="2C",N675="Cd",N675="Ep",N675="Et",N675="Sm",N675="PtS",N675="PtR",N675="Pt"),0,K675)))))</f>
        <v>0</v>
      </c>
      <c r="Q675" s="53">
        <f t="shared" si="349"/>
        <v>0</v>
      </c>
      <c r="R675" s="53">
        <f t="shared" si="350"/>
        <v>0</v>
      </c>
      <c r="S675" s="53">
        <f t="shared" si="351"/>
        <v>0</v>
      </c>
      <c r="T675" s="54">
        <f t="shared" si="352"/>
        <v>0</v>
      </c>
      <c r="U675" s="54">
        <f t="shared" si="353"/>
        <v>0</v>
      </c>
      <c r="V675" s="54">
        <f t="shared" si="354"/>
        <v>65.664000000000016</v>
      </c>
      <c r="W675" s="54">
        <f t="shared" si="355"/>
        <v>0</v>
      </c>
      <c r="X675" s="54">
        <f t="shared" si="356"/>
        <v>0</v>
      </c>
      <c r="Y675" s="54">
        <f t="shared" si="357"/>
        <v>0</v>
      </c>
      <c r="Z675" s="54">
        <f t="shared" si="358"/>
        <v>0</v>
      </c>
      <c r="AA675" s="70">
        <f t="shared" si="359"/>
        <v>0</v>
      </c>
      <c r="AB675" s="74"/>
    </row>
    <row r="676" spans="1:28">
      <c r="A676" s="44"/>
      <c r="B676" s="55"/>
      <c r="C676" s="46" t="s">
        <v>149</v>
      </c>
      <c r="D676" s="46"/>
      <c r="E676" s="47">
        <v>1</v>
      </c>
      <c r="F676" s="48"/>
      <c r="G676" s="47">
        <f>K675/0.15+1</f>
        <v>20.266666666666669</v>
      </c>
      <c r="H676" s="49">
        <f>PRODUCT(E676,G676)</f>
        <v>20.266666666666669</v>
      </c>
      <c r="I676" s="47"/>
      <c r="J676" s="47">
        <v>10</v>
      </c>
      <c r="K676" s="50">
        <f>K675</f>
        <v>2.89</v>
      </c>
      <c r="L676" s="50"/>
      <c r="M676" s="50"/>
      <c r="N676" s="48" t="s">
        <v>67</v>
      </c>
      <c r="O676" s="51">
        <f>IF(OR(N676="Sm",N676="PtS",N676="PtR",N676="Pt"),P676,IF(AND(N676="C",K676&gt;0),K676+18*MAX(I676,J676)*0.001-0.06,IF(AND(N676="2C",K676&gt;0),K676+18*MAX(I676,J676)*0.001-0.06+0.16-0.06,IF(AND(N676="Cd",L676&gt;0,M676&gt;0),2*(L676+M676+10.25*MAX(I676,J676)*0.001-0.12),IF(AND(N676="Ep",M676&gt;0),M676+22*MAX(I676,J676)*0.001-0.06,IF(AND(N676="Et",M676&gt;0),2*(M676+12.25*MAX(I676,J676)*0.001-0.06),P676))))))</f>
        <v>3.1100000000000003</v>
      </c>
      <c r="P676" s="93">
        <f>IF(AND(N676="Sm",K676&gt;0),K676+2*(17*MAX(I676,J676)*0.001)-0.06,IF(AND(N676="PtS",M676&gt;0),M676+35*MAX(I676,J676)*0.001+60*MAX(I676,J676)*0.001-0.05,IF(AND(N676="PtR",M676&gt;0),M676+60*MAX(I676,J676)*0.001,IF(AND(N676="Pt",M676&gt;0),M676+15*MAX(I676,J676)*0.001,IF(OR(N676="C",N676="2C",N676="Cd",N676="Ep",N676="Et",N676="Sm",N676="PtS",N676="PtR",N676="Pt"),0,K676)))))</f>
        <v>0</v>
      </c>
      <c r="Q676" s="53">
        <f t="shared" si="349"/>
        <v>0</v>
      </c>
      <c r="R676" s="53">
        <f t="shared" si="350"/>
        <v>0</v>
      </c>
      <c r="S676" s="53">
        <f t="shared" si="351"/>
        <v>0</v>
      </c>
      <c r="T676" s="54">
        <f t="shared" si="352"/>
        <v>0</v>
      </c>
      <c r="U676" s="54">
        <f t="shared" si="353"/>
        <v>0</v>
      </c>
      <c r="V676" s="54">
        <f t="shared" si="354"/>
        <v>63.029333333333348</v>
      </c>
      <c r="W676" s="54">
        <f t="shared" si="355"/>
        <v>0</v>
      </c>
      <c r="X676" s="54">
        <f t="shared" si="356"/>
        <v>0</v>
      </c>
      <c r="Y676" s="54">
        <f t="shared" si="357"/>
        <v>0</v>
      </c>
      <c r="Z676" s="54">
        <f t="shared" si="358"/>
        <v>0</v>
      </c>
      <c r="AA676" s="70">
        <f t="shared" si="359"/>
        <v>0</v>
      </c>
      <c r="AB676" s="74"/>
    </row>
    <row r="677" spans="1:28" ht="15.75">
      <c r="A677" s="140" t="s">
        <v>150</v>
      </c>
      <c r="B677" s="141"/>
      <c r="C677" s="141"/>
      <c r="D677" s="142"/>
      <c r="E677" s="47"/>
      <c r="F677" s="48"/>
      <c r="G677" s="47"/>
      <c r="H677" s="49"/>
      <c r="I677" s="47"/>
      <c r="J677" s="47"/>
      <c r="K677" s="50"/>
      <c r="L677" s="50"/>
      <c r="M677" s="50"/>
      <c r="N677" s="48"/>
      <c r="O677" s="51">
        <f>IF(OR(N677="Sm",N677="PtS",N677="PtR",N677="Pt"),P677,IF(AND(N677="C",K677&gt;0),K677+15*MAX(I677,J677)*0.001-0.06,IF(AND(N677="2C",K677&gt;0),K677+30*MAX(I677,J677)*0.001-0.06,IF(AND(N677="Cd",L677&gt;0,M677&gt;0),2*(L677+M677+10*MAX(I677,J677)*0.001-0.12),IF(AND(N677="Ep",M677&gt;0),M677+20*MAX(I677,J677)*0.001-0.06,IF(AND(N677="Et",M677&gt;0),2*(M677+10*MAX(I677,J677)*0.001-0.06),P677))))))</f>
        <v>0</v>
      </c>
      <c r="P677" s="93">
        <f>IF(AND(N677="Sm",K677&gt;0),K677+2*(15*MAX(I677,J677)*0.001)-0.06,IF(AND(N677="PtS",M677&gt;0),M677+30*MAX(I677,J677)*0.001+60*MAX(I677,J677)*0.001-0.05,IF(AND(N677="PtR",M677&gt;0),M677+60*MAX(I677,J677)*0.001,IF(AND(N677="Pt",M677&gt;0),M677+15*MAX(I677,J677)*0.001,IF(OR(N677="C",N677="2C",N677="Cd",N677="Ep",N677="Et",N677="Sm",N677="PtS",N677="PtR",N677="Pt"),0,K677)))))</f>
        <v>0</v>
      </c>
      <c r="Q677" s="53">
        <f t="shared" si="349"/>
        <v>0</v>
      </c>
      <c r="R677" s="53">
        <f t="shared" si="350"/>
        <v>0</v>
      </c>
      <c r="S677" s="53">
        <f t="shared" si="351"/>
        <v>0</v>
      </c>
      <c r="T677" s="54">
        <f t="shared" si="352"/>
        <v>0</v>
      </c>
      <c r="U677" s="54">
        <f t="shared" si="353"/>
        <v>0</v>
      </c>
      <c r="V677" s="54">
        <f t="shared" si="354"/>
        <v>0</v>
      </c>
      <c r="W677" s="54">
        <f t="shared" si="355"/>
        <v>0</v>
      </c>
      <c r="X677" s="54">
        <f t="shared" si="356"/>
        <v>0</v>
      </c>
      <c r="Y677" s="54">
        <f t="shared" si="357"/>
        <v>0</v>
      </c>
      <c r="Z677" s="54">
        <f t="shared" si="358"/>
        <v>0</v>
      </c>
      <c r="AA677" s="70">
        <f t="shared" si="359"/>
        <v>0</v>
      </c>
    </row>
    <row r="678" spans="1:28">
      <c r="A678" s="44"/>
      <c r="B678" s="72"/>
      <c r="C678" s="46" t="s">
        <v>70</v>
      </c>
      <c r="D678" s="46"/>
      <c r="E678" s="47">
        <v>1</v>
      </c>
      <c r="F678" s="48"/>
      <c r="G678" s="47">
        <f>K680/0.15+1</f>
        <v>20.266666666666669</v>
      </c>
      <c r="H678" s="49">
        <f>PRODUCT(E678,G678)</f>
        <v>20.266666666666669</v>
      </c>
      <c r="I678" s="47"/>
      <c r="J678" s="47">
        <v>12</v>
      </c>
      <c r="K678" s="50">
        <v>4.28</v>
      </c>
      <c r="L678" s="50"/>
      <c r="M678" s="50"/>
      <c r="N678" s="48" t="s">
        <v>67</v>
      </c>
      <c r="O678" s="51">
        <f>IF(OR(N678="Sm",N678="PtS",N678="PtR",N678="Pt"),P678,IF(AND(N678="C",K678&gt;0),K678+18*MAX(I678,J678)*0.001-0.06,IF(AND(N678="2C",K678&gt;0),K678+36*MAX(I678,J678)*0.001-0.06,IF(AND(N678="Cd",L678&gt;0,M678&gt;0),2*(L678+M678+10.25*MAX(I678,J678)*0.001-0.12),IF(AND(N678="Ep",M678&gt;0),M678+22*MAX(I678,J678)*0.001-0.06,IF(AND(N678="Et",M678&gt;0),2*(M678+12.25*MAX(I678,J678)*0.001-0.06),P678))))))</f>
        <v>4.652000000000001</v>
      </c>
      <c r="P678" s="93">
        <f>IF(AND(N678="Sm",K678&gt;0),K678+2*(17*MAX(I678,J678)*0.001)-0.06,IF(AND(N678="PtS",M678&gt;0),M678+35*MAX(I678,J678)*0.001+60*MAX(I678,J678)*0.001-0.05,IF(AND(N678="PtR",M678&gt;0),M678+60*MAX(I678,J678)*0.001,IF(AND(N678="Pt",M678&gt;0),M678+15*MAX(I678,J678)*0.001,IF(OR(N678="C",N678="2C",N678="Cd",N678="Ep",N678="Et",N678="Sm",N678="PtS",N678="PtR",N678="Pt"),0,K678)))))</f>
        <v>0</v>
      </c>
      <c r="Q678" s="53">
        <f t="shared" si="349"/>
        <v>0</v>
      </c>
      <c r="R678" s="53">
        <f t="shared" si="350"/>
        <v>0</v>
      </c>
      <c r="S678" s="53">
        <f t="shared" si="351"/>
        <v>0</v>
      </c>
      <c r="T678" s="54">
        <f t="shared" si="352"/>
        <v>0</v>
      </c>
      <c r="U678" s="54">
        <f t="shared" si="353"/>
        <v>0</v>
      </c>
      <c r="V678" s="54">
        <f t="shared" si="354"/>
        <v>0</v>
      </c>
      <c r="W678" s="54">
        <f t="shared" si="355"/>
        <v>94.280533333333366</v>
      </c>
      <c r="X678" s="54">
        <f t="shared" si="356"/>
        <v>0</v>
      </c>
      <c r="Y678" s="54">
        <f t="shared" si="357"/>
        <v>0</v>
      </c>
      <c r="Z678" s="54">
        <f t="shared" si="358"/>
        <v>0</v>
      </c>
      <c r="AA678" s="70">
        <f t="shared" si="359"/>
        <v>0</v>
      </c>
      <c r="AB678" s="74"/>
    </row>
    <row r="679" spans="1:28">
      <c r="A679" s="44"/>
      <c r="B679" s="55"/>
      <c r="C679" s="46" t="s">
        <v>71</v>
      </c>
      <c r="D679" s="46"/>
      <c r="E679" s="47">
        <v>1</v>
      </c>
      <c r="F679" s="48"/>
      <c r="G679" s="47">
        <f>K681/0.15+1</f>
        <v>20.266666666666669</v>
      </c>
      <c r="H679" s="49">
        <f>PRODUCT(E679,G679)</f>
        <v>20.266666666666669</v>
      </c>
      <c r="I679" s="47"/>
      <c r="J679" s="47">
        <v>12</v>
      </c>
      <c r="K679" s="50">
        <f>K678</f>
        <v>4.28</v>
      </c>
      <c r="L679" s="50"/>
      <c r="M679" s="50"/>
      <c r="N679" s="48" t="s">
        <v>67</v>
      </c>
      <c r="O679" s="51">
        <f>IF(OR(N679="Sm",N679="PtS",N679="PtR",N679="Pt"),P679,IF(AND(N679="C",K679&gt;0),K679+18*MAX(I679,J679)*0.001-0.06,IF(AND(N679="2C",K679&gt;0),K679+36*MAX(I679,J679)*0.001-0.06,IF(AND(N679="Cd",L679&gt;0,M679&gt;0),2*(L679+M679+10.25*MAX(I679,J679)*0.001-0.12),IF(AND(N679="Ep",M679&gt;0),M679+22*MAX(I679,J679)*0.001-0.06,IF(AND(N679="Et",M679&gt;0),2*(M679+12.25*MAX(I679,J679)*0.001-0.06),P679))))))</f>
        <v>4.652000000000001</v>
      </c>
      <c r="P679" s="93">
        <f>IF(AND(N679="Sm",K679&gt;0),K679+2*(17*MAX(I679,J679)*0.001)-0.06,IF(AND(N679="PtS",M679&gt;0),M679+35*MAX(I679,J679)*0.001+60*MAX(I679,J679)*0.001-0.05,IF(AND(N679="PtR",M679&gt;0),M679+60*MAX(I679,J679)*0.001,IF(AND(N679="Pt",M679&gt;0),M679+15*MAX(I679,J679)*0.001,IF(OR(N679="C",N679="2C",N679="Cd",N679="Ep",N679="Et",N679="Sm",N679="PtS",N679="PtR",N679="Pt"),0,K679)))))</f>
        <v>0</v>
      </c>
      <c r="Q679" s="53">
        <f t="shared" si="349"/>
        <v>0</v>
      </c>
      <c r="R679" s="53">
        <f t="shared" si="350"/>
        <v>0</v>
      </c>
      <c r="S679" s="53">
        <f t="shared" si="351"/>
        <v>0</v>
      </c>
      <c r="T679" s="54">
        <f t="shared" si="352"/>
        <v>0</v>
      </c>
      <c r="U679" s="54">
        <f t="shared" si="353"/>
        <v>0</v>
      </c>
      <c r="V679" s="54">
        <f t="shared" si="354"/>
        <v>0</v>
      </c>
      <c r="W679" s="54">
        <f t="shared" si="355"/>
        <v>94.280533333333366</v>
      </c>
      <c r="X679" s="54">
        <f t="shared" si="356"/>
        <v>0</v>
      </c>
      <c r="Y679" s="54">
        <f t="shared" si="357"/>
        <v>0</v>
      </c>
      <c r="Z679" s="54">
        <f t="shared" si="358"/>
        <v>0</v>
      </c>
      <c r="AA679" s="70">
        <f t="shared" si="359"/>
        <v>0</v>
      </c>
      <c r="AB679" s="74"/>
    </row>
    <row r="680" spans="1:28">
      <c r="A680" s="44"/>
      <c r="B680" s="72"/>
      <c r="C680" s="46" t="s">
        <v>148</v>
      </c>
      <c r="D680" s="46"/>
      <c r="E680" s="47">
        <v>1</v>
      </c>
      <c r="F680" s="48"/>
      <c r="G680" s="47">
        <f>K681/0.15+1</f>
        <v>20.266666666666669</v>
      </c>
      <c r="H680" s="49">
        <f>PRODUCT(E680,G680)</f>
        <v>20.266666666666669</v>
      </c>
      <c r="I680" s="47"/>
      <c r="J680" s="47">
        <v>10</v>
      </c>
      <c r="K680" s="50">
        <v>2.89</v>
      </c>
      <c r="L680" s="50"/>
      <c r="M680" s="50"/>
      <c r="N680" s="48" t="s">
        <v>67</v>
      </c>
      <c r="O680" s="51">
        <f>IF(OR(N680="Sm",N680="PtS",N680="PtR",N680="Pt"),P680,IF(AND(N680="C",K680&gt;0),K680+18*MAX(I680,J680)*0.001-0.06,IF(AND(N680="2C",K680&gt;0),K680+18*MAX(I680,J680)*0.001-0.03+0.2,IF(AND(N680="Cd",L680&gt;0,M680&gt;0),2*(L680+M680+10.25*MAX(I680,J680)*0.001-0.12),IF(AND(N680="Ep",M680&gt;0),M680+22*MAX(I680,J680)*0.001-0.06,IF(AND(N680="Et",M680&gt;0),2*(M680+12.25*MAX(I680,J680)*0.001-0.06),P680))))))</f>
        <v>3.2400000000000007</v>
      </c>
      <c r="P680" s="93">
        <f>IF(AND(N680="Sm",K680&gt;0),K680+2*(17*MAX(I680,J680)*0.001)-0.06,IF(AND(N680="PtS",M680&gt;0),M680+35*MAX(I680,J680)*0.001+60*MAX(I680,J680)*0.001-0.05,IF(AND(N680="PtR",M680&gt;0),M680+60*MAX(I680,J680)*0.001,IF(AND(N680="Pt",M680&gt;0),M680+15*MAX(I680,J680)*0.001,IF(OR(N680="C",N680="2C",N680="Cd",N680="Ep",N680="Et",N680="Sm",N680="PtS",N680="PtR",N680="Pt"),0,K680)))))</f>
        <v>0</v>
      </c>
      <c r="Q680" s="53">
        <f t="shared" si="349"/>
        <v>0</v>
      </c>
      <c r="R680" s="53">
        <f t="shared" si="350"/>
        <v>0</v>
      </c>
      <c r="S680" s="53">
        <f t="shared" si="351"/>
        <v>0</v>
      </c>
      <c r="T680" s="54">
        <f t="shared" si="352"/>
        <v>0</v>
      </c>
      <c r="U680" s="54">
        <f t="shared" si="353"/>
        <v>0</v>
      </c>
      <c r="V680" s="54">
        <f t="shared" si="354"/>
        <v>65.664000000000016</v>
      </c>
      <c r="W680" s="54">
        <f t="shared" si="355"/>
        <v>0</v>
      </c>
      <c r="X680" s="54">
        <f t="shared" si="356"/>
        <v>0</v>
      </c>
      <c r="Y680" s="54">
        <f t="shared" si="357"/>
        <v>0</v>
      </c>
      <c r="Z680" s="54">
        <f t="shared" si="358"/>
        <v>0</v>
      </c>
      <c r="AA680" s="70">
        <f t="shared" si="359"/>
        <v>0</v>
      </c>
      <c r="AB680" s="74"/>
    </row>
    <row r="681" spans="1:28">
      <c r="A681" s="44"/>
      <c r="B681" s="55"/>
      <c r="C681" s="46" t="s">
        <v>149</v>
      </c>
      <c r="D681" s="46"/>
      <c r="E681" s="47">
        <v>1</v>
      </c>
      <c r="F681" s="48"/>
      <c r="G681" s="47">
        <f>K680/0.15+1</f>
        <v>20.266666666666669</v>
      </c>
      <c r="H681" s="49">
        <f>PRODUCT(E681,G681)</f>
        <v>20.266666666666669</v>
      </c>
      <c r="I681" s="47"/>
      <c r="J681" s="47">
        <v>10</v>
      </c>
      <c r="K681" s="50">
        <f>K680</f>
        <v>2.89</v>
      </c>
      <c r="L681" s="50"/>
      <c r="M681" s="50"/>
      <c r="N681" s="48" t="s">
        <v>67</v>
      </c>
      <c r="O681" s="51">
        <f>IF(OR(N681="Sm",N681="PtS",N681="PtR",N681="Pt"),P681,IF(AND(N681="C",K681&gt;0),K681+18*MAX(I681,J681)*0.001-0.06,IF(AND(N681="2C",K681&gt;0),K681+18*MAX(I681,J681)*0.001-0.06+0.16-0.06,IF(AND(N681="Cd",L681&gt;0,M681&gt;0),2*(L681+M681+10.25*MAX(I681,J681)*0.001-0.12),IF(AND(N681="Ep",M681&gt;0),M681+22*MAX(I681,J681)*0.001-0.06,IF(AND(N681="Et",M681&gt;0),2*(M681+12.25*MAX(I681,J681)*0.001-0.06),P681))))))</f>
        <v>3.1100000000000003</v>
      </c>
      <c r="P681" s="93">
        <f>IF(AND(N681="Sm",K681&gt;0),K681+2*(17*MAX(I681,J681)*0.001)-0.06,IF(AND(N681="PtS",M681&gt;0),M681+35*MAX(I681,J681)*0.001+60*MAX(I681,J681)*0.001-0.05,IF(AND(N681="PtR",M681&gt;0),M681+60*MAX(I681,J681)*0.001,IF(AND(N681="Pt",M681&gt;0),M681+15*MAX(I681,J681)*0.001,IF(OR(N681="C",N681="2C",N681="Cd",N681="Ep",N681="Et",N681="Sm",N681="PtS",N681="PtR",N681="Pt"),0,K681)))))</f>
        <v>0</v>
      </c>
      <c r="Q681" s="53">
        <f t="shared" si="349"/>
        <v>0</v>
      </c>
      <c r="R681" s="53">
        <f t="shared" si="350"/>
        <v>0</v>
      </c>
      <c r="S681" s="53">
        <f t="shared" si="351"/>
        <v>0</v>
      </c>
      <c r="T681" s="54">
        <f t="shared" si="352"/>
        <v>0</v>
      </c>
      <c r="U681" s="54">
        <f t="shared" si="353"/>
        <v>0</v>
      </c>
      <c r="V681" s="54">
        <f t="shared" si="354"/>
        <v>63.029333333333348</v>
      </c>
      <c r="W681" s="54">
        <f t="shared" si="355"/>
        <v>0</v>
      </c>
      <c r="X681" s="54">
        <f t="shared" si="356"/>
        <v>0</v>
      </c>
      <c r="Y681" s="54">
        <f t="shared" si="357"/>
        <v>0</v>
      </c>
      <c r="Z681" s="54">
        <f t="shared" si="358"/>
        <v>0</v>
      </c>
      <c r="AA681" s="70">
        <f t="shared" si="359"/>
        <v>0</v>
      </c>
      <c r="AB681" s="74"/>
    </row>
    <row r="682" spans="1:28" ht="15.75">
      <c r="A682" s="140" t="s">
        <v>151</v>
      </c>
      <c r="B682" s="141"/>
      <c r="C682" s="141"/>
      <c r="D682" s="142"/>
      <c r="E682" s="47"/>
      <c r="F682" s="48"/>
      <c r="G682" s="47"/>
      <c r="H682" s="49"/>
      <c r="I682" s="47"/>
      <c r="J682" s="47"/>
      <c r="K682" s="50"/>
      <c r="L682" s="50"/>
      <c r="M682" s="50"/>
      <c r="N682" s="48"/>
      <c r="O682" s="51">
        <f>IF(OR(N682="Sm",N682="PtS",N682="PtR",N682="Pt"),P682,IF(AND(N682="C",K682&gt;0),K682+15*MAX(I682,J682)*0.001-0.06,IF(AND(N682="2C",K682&gt;0),K682+30*MAX(I682,J682)*0.001-0.06,IF(AND(N682="Cd",L682&gt;0,M682&gt;0),2*(L682+M682+10*MAX(I682,J682)*0.001-0.12),IF(AND(N682="Ep",M682&gt;0),M682+20*MAX(I682,J682)*0.001-0.06,IF(AND(N682="Et",M682&gt;0),2*(M682+10*MAX(I682,J682)*0.001-0.06),P682))))))</f>
        <v>0</v>
      </c>
      <c r="P682" s="93">
        <f>IF(AND(N682="Sm",K682&gt;0),K682+2*(15*MAX(I682,J682)*0.001)-0.06,IF(AND(N682="PtS",M682&gt;0),M682+30*MAX(I682,J682)*0.001+60*MAX(I682,J682)*0.001-0.05,IF(AND(N682="PtR",M682&gt;0),M682+60*MAX(I682,J682)*0.001,IF(AND(N682="Pt",M682&gt;0),M682+15*MAX(I682,J682)*0.001,IF(OR(N682="C",N682="2C",N682="Cd",N682="Ep",N682="Et",N682="Sm",N682="PtS",N682="PtR",N682="Pt"),0,K682)))))</f>
        <v>0</v>
      </c>
      <c r="Q682" s="53">
        <f t="shared" si="349"/>
        <v>0</v>
      </c>
      <c r="R682" s="53">
        <f t="shared" si="350"/>
        <v>0</v>
      </c>
      <c r="S682" s="53">
        <f t="shared" si="351"/>
        <v>0</v>
      </c>
      <c r="T682" s="54">
        <f t="shared" si="352"/>
        <v>0</v>
      </c>
      <c r="U682" s="54">
        <f t="shared" si="353"/>
        <v>0</v>
      </c>
      <c r="V682" s="54">
        <f t="shared" si="354"/>
        <v>0</v>
      </c>
      <c r="W682" s="54">
        <f t="shared" si="355"/>
        <v>0</v>
      </c>
      <c r="X682" s="54">
        <f t="shared" si="356"/>
        <v>0</v>
      </c>
      <c r="Y682" s="54">
        <f t="shared" si="357"/>
        <v>0</v>
      </c>
      <c r="Z682" s="54">
        <f t="shared" si="358"/>
        <v>0</v>
      </c>
      <c r="AA682" s="70">
        <f t="shared" si="359"/>
        <v>0</v>
      </c>
    </row>
    <row r="683" spans="1:28">
      <c r="A683" s="44"/>
      <c r="B683" s="72"/>
      <c r="C683" s="46" t="s">
        <v>70</v>
      </c>
      <c r="D683" s="46"/>
      <c r="E683" s="47">
        <v>1</v>
      </c>
      <c r="F683" s="48"/>
      <c r="G683" s="47">
        <f>K685/0.15+1</f>
        <v>20.266666666666669</v>
      </c>
      <c r="H683" s="49">
        <f>PRODUCT(E683,G683)</f>
        <v>20.266666666666669</v>
      </c>
      <c r="I683" s="47"/>
      <c r="J683" s="47">
        <v>12</v>
      </c>
      <c r="K683" s="50">
        <v>4.28</v>
      </c>
      <c r="L683" s="50"/>
      <c r="M683" s="50"/>
      <c r="N683" s="48" t="s">
        <v>67</v>
      </c>
      <c r="O683" s="51">
        <f>IF(OR(N683="Sm",N683="PtS",N683="PtR",N683="Pt"),P683,IF(AND(N683="C",K683&gt;0),K683+18*MAX(I683,J683)*0.001-0.06,IF(AND(N683="2C",K683&gt;0),K683+36*MAX(I683,J683)*0.001-0.06,IF(AND(N683="Cd",L683&gt;0,M683&gt;0),2*(L683+M683+10.25*MAX(I683,J683)*0.001-0.12),IF(AND(N683="Ep",M683&gt;0),M683+22*MAX(I683,J683)*0.001-0.06,IF(AND(N683="Et",M683&gt;0),2*(M683+12.25*MAX(I683,J683)*0.001-0.06),P683))))))</f>
        <v>4.652000000000001</v>
      </c>
      <c r="P683" s="93">
        <f>IF(AND(N683="Sm",K683&gt;0),K683+2*(17*MAX(I683,J683)*0.001)-0.06,IF(AND(N683="PtS",M683&gt;0),M683+35*MAX(I683,J683)*0.001+60*MAX(I683,J683)*0.001-0.05,IF(AND(N683="PtR",M683&gt;0),M683+60*MAX(I683,J683)*0.001,IF(AND(N683="Pt",M683&gt;0),M683+15*MAX(I683,J683)*0.001,IF(OR(N683="C",N683="2C",N683="Cd",N683="Ep",N683="Et",N683="Sm",N683="PtS",N683="PtR",N683="Pt"),0,K683)))))</f>
        <v>0</v>
      </c>
      <c r="Q683" s="53">
        <f t="shared" si="349"/>
        <v>0</v>
      </c>
      <c r="R683" s="53">
        <f t="shared" si="350"/>
        <v>0</v>
      </c>
      <c r="S683" s="53">
        <f t="shared" si="351"/>
        <v>0</v>
      </c>
      <c r="T683" s="54">
        <f t="shared" si="352"/>
        <v>0</v>
      </c>
      <c r="U683" s="54">
        <f t="shared" si="353"/>
        <v>0</v>
      </c>
      <c r="V683" s="54">
        <f t="shared" si="354"/>
        <v>0</v>
      </c>
      <c r="W683" s="54">
        <f t="shared" si="355"/>
        <v>94.280533333333366</v>
      </c>
      <c r="X683" s="54">
        <f t="shared" si="356"/>
        <v>0</v>
      </c>
      <c r="Y683" s="54">
        <f t="shared" si="357"/>
        <v>0</v>
      </c>
      <c r="Z683" s="54">
        <f t="shared" si="358"/>
        <v>0</v>
      </c>
      <c r="AA683" s="70">
        <f t="shared" si="359"/>
        <v>0</v>
      </c>
      <c r="AB683" s="74"/>
    </row>
    <row r="684" spans="1:28">
      <c r="A684" s="44"/>
      <c r="B684" s="55"/>
      <c r="C684" s="46" t="s">
        <v>71</v>
      </c>
      <c r="D684" s="46"/>
      <c r="E684" s="47">
        <v>1</v>
      </c>
      <c r="F684" s="48"/>
      <c r="G684" s="47">
        <f>K686/0.15+1</f>
        <v>20.266666666666669</v>
      </c>
      <c r="H684" s="49">
        <f>PRODUCT(E684,G684)</f>
        <v>20.266666666666669</v>
      </c>
      <c r="I684" s="47"/>
      <c r="J684" s="47">
        <v>12</v>
      </c>
      <c r="K684" s="50">
        <f>K683</f>
        <v>4.28</v>
      </c>
      <c r="L684" s="50"/>
      <c r="M684" s="50"/>
      <c r="N684" s="48" t="s">
        <v>67</v>
      </c>
      <c r="O684" s="51">
        <f>IF(OR(N684="Sm",N684="PtS",N684="PtR",N684="Pt"),P684,IF(AND(N684="C",K684&gt;0),K684+18*MAX(I684,J684)*0.001-0.06,IF(AND(N684="2C",K684&gt;0),K684+36*MAX(I684,J684)*0.001-0.06,IF(AND(N684="Cd",L684&gt;0,M684&gt;0),2*(L684+M684+10.25*MAX(I684,J684)*0.001-0.12),IF(AND(N684="Ep",M684&gt;0),M684+22*MAX(I684,J684)*0.001-0.06,IF(AND(N684="Et",M684&gt;0),2*(M684+12.25*MAX(I684,J684)*0.001-0.06),P684))))))</f>
        <v>4.652000000000001</v>
      </c>
      <c r="P684" s="93">
        <f>IF(AND(N684="Sm",K684&gt;0),K684+2*(17*MAX(I684,J684)*0.001)-0.06,IF(AND(N684="PtS",M684&gt;0),M684+35*MAX(I684,J684)*0.001+60*MAX(I684,J684)*0.001-0.05,IF(AND(N684="PtR",M684&gt;0),M684+60*MAX(I684,J684)*0.001,IF(AND(N684="Pt",M684&gt;0),M684+15*MAX(I684,J684)*0.001,IF(OR(N684="C",N684="2C",N684="Cd",N684="Ep",N684="Et",N684="Sm",N684="PtS",N684="PtR",N684="Pt"),0,K684)))))</f>
        <v>0</v>
      </c>
      <c r="Q684" s="53">
        <f t="shared" si="349"/>
        <v>0</v>
      </c>
      <c r="R684" s="53">
        <f t="shared" si="350"/>
        <v>0</v>
      </c>
      <c r="S684" s="53">
        <f t="shared" si="351"/>
        <v>0</v>
      </c>
      <c r="T684" s="54">
        <f t="shared" si="352"/>
        <v>0</v>
      </c>
      <c r="U684" s="54">
        <f t="shared" si="353"/>
        <v>0</v>
      </c>
      <c r="V684" s="54">
        <f t="shared" si="354"/>
        <v>0</v>
      </c>
      <c r="W684" s="54">
        <f t="shared" si="355"/>
        <v>94.280533333333366</v>
      </c>
      <c r="X684" s="54">
        <f t="shared" si="356"/>
        <v>0</v>
      </c>
      <c r="Y684" s="54">
        <f t="shared" si="357"/>
        <v>0</v>
      </c>
      <c r="Z684" s="54">
        <f t="shared" si="358"/>
        <v>0</v>
      </c>
      <c r="AA684" s="70">
        <f t="shared" si="359"/>
        <v>0</v>
      </c>
      <c r="AB684" s="74"/>
    </row>
    <row r="685" spans="1:28">
      <c r="A685" s="44"/>
      <c r="B685" s="72"/>
      <c r="C685" s="46" t="s">
        <v>148</v>
      </c>
      <c r="D685" s="46"/>
      <c r="E685" s="47">
        <v>1</v>
      </c>
      <c r="F685" s="48"/>
      <c r="G685" s="47">
        <f>K686/0.15+1</f>
        <v>20.266666666666669</v>
      </c>
      <c r="H685" s="49">
        <f>PRODUCT(E685,G685)</f>
        <v>20.266666666666669</v>
      </c>
      <c r="I685" s="47"/>
      <c r="J685" s="47">
        <v>10</v>
      </c>
      <c r="K685" s="50">
        <v>2.89</v>
      </c>
      <c r="L685" s="50"/>
      <c r="M685" s="50"/>
      <c r="N685" s="48" t="s">
        <v>67</v>
      </c>
      <c r="O685" s="51">
        <f>IF(OR(N685="Sm",N685="PtS",N685="PtR",N685="Pt"),P685,IF(AND(N685="C",K685&gt;0),K685+18*MAX(I685,J685)*0.001-0.06,IF(AND(N685="2C",K685&gt;0),K685+18*MAX(I685,J685)*0.001-0.03+0.2,IF(AND(N685="Cd",L685&gt;0,M685&gt;0),2*(L685+M685+10.25*MAX(I685,J685)*0.001-0.12),IF(AND(N685="Ep",M685&gt;0),M685+22*MAX(I685,J685)*0.001-0.06,IF(AND(N685="Et",M685&gt;0),2*(M685+12.25*MAX(I685,J685)*0.001-0.06),P685))))))</f>
        <v>3.2400000000000007</v>
      </c>
      <c r="P685" s="93">
        <f>IF(AND(N685="Sm",K685&gt;0),K685+2*(17*MAX(I685,J685)*0.001)-0.06,IF(AND(N685="PtS",M685&gt;0),M685+35*MAX(I685,J685)*0.001+60*MAX(I685,J685)*0.001-0.05,IF(AND(N685="PtR",M685&gt;0),M685+60*MAX(I685,J685)*0.001,IF(AND(N685="Pt",M685&gt;0),M685+15*MAX(I685,J685)*0.001,IF(OR(N685="C",N685="2C",N685="Cd",N685="Ep",N685="Et",N685="Sm",N685="PtS",N685="PtR",N685="Pt"),0,K685)))))</f>
        <v>0</v>
      </c>
      <c r="Q685" s="53">
        <f t="shared" si="349"/>
        <v>0</v>
      </c>
      <c r="R685" s="53">
        <f t="shared" si="350"/>
        <v>0</v>
      </c>
      <c r="S685" s="53">
        <f t="shared" si="351"/>
        <v>0</v>
      </c>
      <c r="T685" s="54">
        <f t="shared" si="352"/>
        <v>0</v>
      </c>
      <c r="U685" s="54">
        <f t="shared" si="353"/>
        <v>0</v>
      </c>
      <c r="V685" s="54">
        <f t="shared" si="354"/>
        <v>65.664000000000016</v>
      </c>
      <c r="W685" s="54">
        <f t="shared" si="355"/>
        <v>0</v>
      </c>
      <c r="X685" s="54">
        <f t="shared" si="356"/>
        <v>0</v>
      </c>
      <c r="Y685" s="54">
        <f t="shared" si="357"/>
        <v>0</v>
      </c>
      <c r="Z685" s="54">
        <f t="shared" si="358"/>
        <v>0</v>
      </c>
      <c r="AA685" s="70">
        <f t="shared" si="359"/>
        <v>0</v>
      </c>
      <c r="AB685" s="74"/>
    </row>
    <row r="686" spans="1:28">
      <c r="A686" s="44"/>
      <c r="B686" s="55"/>
      <c r="C686" s="46" t="s">
        <v>149</v>
      </c>
      <c r="D686" s="46"/>
      <c r="E686" s="47">
        <v>1</v>
      </c>
      <c r="F686" s="48"/>
      <c r="G686" s="47">
        <f>K685/0.15+1</f>
        <v>20.266666666666669</v>
      </c>
      <c r="H686" s="49">
        <f>PRODUCT(E686,G686)</f>
        <v>20.266666666666669</v>
      </c>
      <c r="I686" s="47"/>
      <c r="J686" s="47">
        <v>10</v>
      </c>
      <c r="K686" s="50">
        <f>K685</f>
        <v>2.89</v>
      </c>
      <c r="L686" s="50"/>
      <c r="M686" s="50"/>
      <c r="N686" s="48" t="s">
        <v>67</v>
      </c>
      <c r="O686" s="51">
        <f>IF(OR(N686="Sm",N686="PtS",N686="PtR",N686="Pt"),P686,IF(AND(N686="C",K686&gt;0),K686+18*MAX(I686,J686)*0.001-0.06,IF(AND(N686="2C",K686&gt;0),K686+18*MAX(I686,J686)*0.001-0.06+0.16-0.06,IF(AND(N686="Cd",L686&gt;0,M686&gt;0),2*(L686+M686+10.25*MAX(I686,J686)*0.001-0.12),IF(AND(N686="Ep",M686&gt;0),M686+22*MAX(I686,J686)*0.001-0.06,IF(AND(N686="Et",M686&gt;0),2*(M686+12.25*MAX(I686,J686)*0.001-0.06),P686))))))</f>
        <v>3.1100000000000003</v>
      </c>
      <c r="P686" s="93">
        <f>IF(AND(N686="Sm",K686&gt;0),K686+2*(17*MAX(I686,J686)*0.001)-0.06,IF(AND(N686="PtS",M686&gt;0),M686+35*MAX(I686,J686)*0.001+60*MAX(I686,J686)*0.001-0.05,IF(AND(N686="PtR",M686&gt;0),M686+60*MAX(I686,J686)*0.001,IF(AND(N686="Pt",M686&gt;0),M686+15*MAX(I686,J686)*0.001,IF(OR(N686="C",N686="2C",N686="Cd",N686="Ep",N686="Et",N686="Sm",N686="PtS",N686="PtR",N686="Pt"),0,K686)))))</f>
        <v>0</v>
      </c>
      <c r="Q686" s="53">
        <f t="shared" si="349"/>
        <v>0</v>
      </c>
      <c r="R686" s="53">
        <f t="shared" si="350"/>
        <v>0</v>
      </c>
      <c r="S686" s="53">
        <f t="shared" si="351"/>
        <v>0</v>
      </c>
      <c r="T686" s="54">
        <f t="shared" si="352"/>
        <v>0</v>
      </c>
      <c r="U686" s="54">
        <f t="shared" si="353"/>
        <v>0</v>
      </c>
      <c r="V686" s="54">
        <f t="shared" si="354"/>
        <v>63.029333333333348</v>
      </c>
      <c r="W686" s="54">
        <f t="shared" si="355"/>
        <v>0</v>
      </c>
      <c r="X686" s="54">
        <f t="shared" si="356"/>
        <v>0</v>
      </c>
      <c r="Y686" s="54">
        <f t="shared" si="357"/>
        <v>0</v>
      </c>
      <c r="Z686" s="54">
        <f t="shared" si="358"/>
        <v>0</v>
      </c>
      <c r="AA686" s="70">
        <f t="shared" si="359"/>
        <v>0</v>
      </c>
      <c r="AB686" s="74"/>
    </row>
    <row r="687" spans="1:28" ht="15.75">
      <c r="A687" s="140" t="s">
        <v>152</v>
      </c>
      <c r="B687" s="141"/>
      <c r="C687" s="141"/>
      <c r="D687" s="142"/>
      <c r="E687" s="47"/>
      <c r="F687" s="48"/>
      <c r="G687" s="47"/>
      <c r="H687" s="49"/>
      <c r="I687" s="47"/>
      <c r="J687" s="47"/>
      <c r="K687" s="50"/>
      <c r="L687" s="50"/>
      <c r="M687" s="50"/>
      <c r="N687" s="48"/>
      <c r="O687" s="51">
        <f>IF(OR(N687="Sm",N687="PtS",N687="PtR",N687="Pt"),P687,IF(AND(N687="C",K687&gt;0),K687+15*MAX(I687,J687)*0.001-0.06,IF(AND(N687="2C",K687&gt;0),K687+30*MAX(I687,J687)*0.001-0.06,IF(AND(N687="Cd",L687&gt;0,M687&gt;0),2*(L687+M687+10*MAX(I687,J687)*0.001-0.12),IF(AND(N687="Ep",M687&gt;0),M687+20*MAX(I687,J687)*0.001-0.06,IF(AND(N687="Et",M687&gt;0),2*(M687+10*MAX(I687,J687)*0.001-0.06),P687))))))</f>
        <v>0</v>
      </c>
      <c r="P687" s="93">
        <f>IF(AND(N687="Sm",K687&gt;0),K687+2*(15*MAX(I687,J687)*0.001)-0.06,IF(AND(N687="PtS",M687&gt;0),M687+30*MAX(I687,J687)*0.001+60*MAX(I687,J687)*0.001-0.05,IF(AND(N687="PtR",M687&gt;0),M687+60*MAX(I687,J687)*0.001,IF(AND(N687="Pt",M687&gt;0),M687+15*MAX(I687,J687)*0.001,IF(OR(N687="C",N687="2C",N687="Cd",N687="Ep",N687="Et",N687="Sm",N687="PtS",N687="PtR",N687="Pt"),0,K687)))))</f>
        <v>0</v>
      </c>
      <c r="Q687" s="53">
        <f t="shared" si="349"/>
        <v>0</v>
      </c>
      <c r="R687" s="53">
        <f t="shared" si="350"/>
        <v>0</v>
      </c>
      <c r="S687" s="53">
        <f t="shared" si="351"/>
        <v>0</v>
      </c>
      <c r="T687" s="54">
        <f t="shared" si="352"/>
        <v>0</v>
      </c>
      <c r="U687" s="54">
        <f t="shared" si="353"/>
        <v>0</v>
      </c>
      <c r="V687" s="54">
        <f t="shared" si="354"/>
        <v>0</v>
      </c>
      <c r="W687" s="54">
        <f t="shared" si="355"/>
        <v>0</v>
      </c>
      <c r="X687" s="54">
        <f t="shared" si="356"/>
        <v>0</v>
      </c>
      <c r="Y687" s="54">
        <f t="shared" si="357"/>
        <v>0</v>
      </c>
      <c r="Z687" s="54">
        <f t="shared" si="358"/>
        <v>0</v>
      </c>
      <c r="AA687" s="70">
        <f t="shared" si="359"/>
        <v>0</v>
      </c>
    </row>
    <row r="688" spans="1:28">
      <c r="A688" s="44"/>
      <c r="B688" s="72"/>
      <c r="C688" s="46" t="s">
        <v>70</v>
      </c>
      <c r="D688" s="46"/>
      <c r="E688" s="47">
        <v>1</v>
      </c>
      <c r="F688" s="48"/>
      <c r="G688" s="47">
        <f>K690/0.15+1</f>
        <v>20.266666666666669</v>
      </c>
      <c r="H688" s="49">
        <f>PRODUCT(E688,G688)</f>
        <v>20.266666666666669</v>
      </c>
      <c r="I688" s="47"/>
      <c r="J688" s="47">
        <v>12</v>
      </c>
      <c r="K688" s="50">
        <v>4.28</v>
      </c>
      <c r="L688" s="50"/>
      <c r="M688" s="50"/>
      <c r="N688" s="48" t="s">
        <v>67</v>
      </c>
      <c r="O688" s="51">
        <f>IF(OR(N688="Sm",N688="PtS",N688="PtR",N688="Pt"),P688,IF(AND(N688="C",K688&gt;0),K688+18*MAX(I688,J688)*0.001-0.06,IF(AND(N688="2C",K688&gt;0),K688+36*MAX(I688,J688)*0.001-0.06,IF(AND(N688="Cd",L688&gt;0,M688&gt;0),2*(L688+M688+10.25*MAX(I688,J688)*0.001-0.12),IF(AND(N688="Ep",M688&gt;0),M688+22*MAX(I688,J688)*0.001-0.06,IF(AND(N688="Et",M688&gt;0),2*(M688+12.25*MAX(I688,J688)*0.001-0.06),P688))))))</f>
        <v>4.652000000000001</v>
      </c>
      <c r="P688" s="93">
        <f>IF(AND(N688="Sm",K688&gt;0),K688+2*(17*MAX(I688,J688)*0.001)-0.06,IF(AND(N688="PtS",M688&gt;0),M688+35*MAX(I688,J688)*0.001+60*MAX(I688,J688)*0.001-0.05,IF(AND(N688="PtR",M688&gt;0),M688+60*MAX(I688,J688)*0.001,IF(AND(N688="Pt",M688&gt;0),M688+15*MAX(I688,J688)*0.001,IF(OR(N688="C",N688="2C",N688="Cd",N688="Ep",N688="Et",N688="Sm",N688="PtS",N688="PtR",N688="Pt"),0,K688)))))</f>
        <v>0</v>
      </c>
      <c r="Q688" s="53">
        <f t="shared" si="349"/>
        <v>0</v>
      </c>
      <c r="R688" s="53">
        <f t="shared" si="350"/>
        <v>0</v>
      </c>
      <c r="S688" s="53">
        <f t="shared" si="351"/>
        <v>0</v>
      </c>
      <c r="T688" s="54">
        <f t="shared" si="352"/>
        <v>0</v>
      </c>
      <c r="U688" s="54">
        <f t="shared" si="353"/>
        <v>0</v>
      </c>
      <c r="V688" s="54">
        <f t="shared" si="354"/>
        <v>0</v>
      </c>
      <c r="W688" s="54">
        <f t="shared" si="355"/>
        <v>94.280533333333366</v>
      </c>
      <c r="X688" s="54">
        <f t="shared" si="356"/>
        <v>0</v>
      </c>
      <c r="Y688" s="54">
        <f t="shared" si="357"/>
        <v>0</v>
      </c>
      <c r="Z688" s="54">
        <f t="shared" si="358"/>
        <v>0</v>
      </c>
      <c r="AA688" s="70">
        <f t="shared" si="359"/>
        <v>0</v>
      </c>
      <c r="AB688" s="74"/>
    </row>
    <row r="689" spans="1:28">
      <c r="A689" s="44"/>
      <c r="B689" s="55"/>
      <c r="C689" s="46" t="s">
        <v>71</v>
      </c>
      <c r="D689" s="46"/>
      <c r="E689" s="47">
        <v>1</v>
      </c>
      <c r="F689" s="48"/>
      <c r="G689" s="47">
        <f>K691/0.15+1</f>
        <v>20.266666666666669</v>
      </c>
      <c r="H689" s="49">
        <f>PRODUCT(E689,G689)</f>
        <v>20.266666666666669</v>
      </c>
      <c r="I689" s="47"/>
      <c r="J689" s="47">
        <v>12</v>
      </c>
      <c r="K689" s="50">
        <f>K688</f>
        <v>4.28</v>
      </c>
      <c r="L689" s="50"/>
      <c r="M689" s="50"/>
      <c r="N689" s="48" t="s">
        <v>67</v>
      </c>
      <c r="O689" s="51">
        <f>IF(OR(N689="Sm",N689="PtS",N689="PtR",N689="Pt"),P689,IF(AND(N689="C",K689&gt;0),K689+18*MAX(I689,J689)*0.001-0.06,IF(AND(N689="2C",K689&gt;0),K689+36*MAX(I689,J689)*0.001-0.06,IF(AND(N689="Cd",L689&gt;0,M689&gt;0),2*(L689+M689+10.25*MAX(I689,J689)*0.001-0.12),IF(AND(N689="Ep",M689&gt;0),M689+22*MAX(I689,J689)*0.001-0.06,IF(AND(N689="Et",M689&gt;0),2*(M689+12.25*MAX(I689,J689)*0.001-0.06),P689))))))</f>
        <v>4.652000000000001</v>
      </c>
      <c r="P689" s="93">
        <f>IF(AND(N689="Sm",K689&gt;0),K689+2*(17*MAX(I689,J689)*0.001)-0.06,IF(AND(N689="PtS",M689&gt;0),M689+35*MAX(I689,J689)*0.001+60*MAX(I689,J689)*0.001-0.05,IF(AND(N689="PtR",M689&gt;0),M689+60*MAX(I689,J689)*0.001,IF(AND(N689="Pt",M689&gt;0),M689+15*MAX(I689,J689)*0.001,IF(OR(N689="C",N689="2C",N689="Cd",N689="Ep",N689="Et",N689="Sm",N689="PtS",N689="PtR",N689="Pt"),0,K689)))))</f>
        <v>0</v>
      </c>
      <c r="Q689" s="53">
        <f t="shared" si="349"/>
        <v>0</v>
      </c>
      <c r="R689" s="53">
        <f t="shared" si="350"/>
        <v>0</v>
      </c>
      <c r="S689" s="53">
        <f t="shared" si="351"/>
        <v>0</v>
      </c>
      <c r="T689" s="54">
        <f t="shared" si="352"/>
        <v>0</v>
      </c>
      <c r="U689" s="54">
        <f t="shared" si="353"/>
        <v>0</v>
      </c>
      <c r="V689" s="54">
        <f t="shared" si="354"/>
        <v>0</v>
      </c>
      <c r="W689" s="54">
        <f t="shared" si="355"/>
        <v>94.280533333333366</v>
      </c>
      <c r="X689" s="54">
        <f t="shared" si="356"/>
        <v>0</v>
      </c>
      <c r="Y689" s="54">
        <f t="shared" si="357"/>
        <v>0</v>
      </c>
      <c r="Z689" s="54">
        <f t="shared" si="358"/>
        <v>0</v>
      </c>
      <c r="AA689" s="70">
        <f t="shared" si="359"/>
        <v>0</v>
      </c>
      <c r="AB689" s="74"/>
    </row>
    <row r="690" spans="1:28">
      <c r="A690" s="44"/>
      <c r="B690" s="72"/>
      <c r="C690" s="46" t="s">
        <v>148</v>
      </c>
      <c r="D690" s="46"/>
      <c r="E690" s="47">
        <v>1</v>
      </c>
      <c r="F690" s="48"/>
      <c r="G690" s="47">
        <f>K691/0.15+1</f>
        <v>20.266666666666669</v>
      </c>
      <c r="H690" s="49">
        <f>PRODUCT(E690,G690)</f>
        <v>20.266666666666669</v>
      </c>
      <c r="I690" s="47"/>
      <c r="J690" s="47">
        <v>10</v>
      </c>
      <c r="K690" s="50">
        <v>2.89</v>
      </c>
      <c r="L690" s="50"/>
      <c r="M690" s="50"/>
      <c r="N690" s="48" t="s">
        <v>67</v>
      </c>
      <c r="O690" s="51">
        <f>IF(OR(N690="Sm",N690="PtS",N690="PtR",N690="Pt"),P690,IF(AND(N690="C",K690&gt;0),K690+18*MAX(I690,J690)*0.001-0.06,IF(AND(N690="2C",K690&gt;0),K690+18*MAX(I690,J690)*0.001-0.03+0.2,IF(AND(N690="Cd",L690&gt;0,M690&gt;0),2*(L690+M690+10.25*MAX(I690,J690)*0.001-0.12),IF(AND(N690="Ep",M690&gt;0),M690+22*MAX(I690,J690)*0.001-0.06,IF(AND(N690="Et",M690&gt;0),2*(M690+12.25*MAX(I690,J690)*0.001-0.06),P690))))))</f>
        <v>3.2400000000000007</v>
      </c>
      <c r="P690" s="93">
        <f>IF(AND(N690="Sm",K690&gt;0),K690+2*(17*MAX(I690,J690)*0.001)-0.06,IF(AND(N690="PtS",M690&gt;0),M690+35*MAX(I690,J690)*0.001+60*MAX(I690,J690)*0.001-0.05,IF(AND(N690="PtR",M690&gt;0),M690+60*MAX(I690,J690)*0.001,IF(AND(N690="Pt",M690&gt;0),M690+15*MAX(I690,J690)*0.001,IF(OR(N690="C",N690="2C",N690="Cd",N690="Ep",N690="Et",N690="Sm",N690="PtS",N690="PtR",N690="Pt"),0,K690)))))</f>
        <v>0</v>
      </c>
      <c r="Q690" s="53">
        <f t="shared" si="349"/>
        <v>0</v>
      </c>
      <c r="R690" s="53">
        <f t="shared" si="350"/>
        <v>0</v>
      </c>
      <c r="S690" s="53">
        <f t="shared" si="351"/>
        <v>0</v>
      </c>
      <c r="T690" s="54">
        <f t="shared" si="352"/>
        <v>0</v>
      </c>
      <c r="U690" s="54">
        <f t="shared" si="353"/>
        <v>0</v>
      </c>
      <c r="V690" s="54">
        <f t="shared" si="354"/>
        <v>65.664000000000016</v>
      </c>
      <c r="W690" s="54">
        <f t="shared" si="355"/>
        <v>0</v>
      </c>
      <c r="X690" s="54">
        <f t="shared" si="356"/>
        <v>0</v>
      </c>
      <c r="Y690" s="54">
        <f t="shared" si="357"/>
        <v>0</v>
      </c>
      <c r="Z690" s="54">
        <f t="shared" si="358"/>
        <v>0</v>
      </c>
      <c r="AA690" s="70">
        <f t="shared" si="359"/>
        <v>0</v>
      </c>
      <c r="AB690" s="74"/>
    </row>
    <row r="691" spans="1:28">
      <c r="A691" s="44"/>
      <c r="B691" s="55"/>
      <c r="C691" s="46" t="s">
        <v>149</v>
      </c>
      <c r="D691" s="46"/>
      <c r="E691" s="47">
        <v>1</v>
      </c>
      <c r="F691" s="48"/>
      <c r="G691" s="47">
        <f>K690/0.15+1</f>
        <v>20.266666666666669</v>
      </c>
      <c r="H691" s="49">
        <f>PRODUCT(E691,G691)</f>
        <v>20.266666666666669</v>
      </c>
      <c r="I691" s="47"/>
      <c r="J691" s="47">
        <v>10</v>
      </c>
      <c r="K691" s="50">
        <f>K690</f>
        <v>2.89</v>
      </c>
      <c r="L691" s="50"/>
      <c r="M691" s="50"/>
      <c r="N691" s="48" t="s">
        <v>67</v>
      </c>
      <c r="O691" s="51">
        <f>IF(OR(N691="Sm",N691="PtS",N691="PtR",N691="Pt"),P691,IF(AND(N691="C",K691&gt;0),K691+18*MAX(I691,J691)*0.001-0.06,IF(AND(N691="2C",K691&gt;0),K691+18*MAX(I691,J691)*0.001-0.06+0.16-0.06,IF(AND(N691="Cd",L691&gt;0,M691&gt;0),2*(L691+M691+10.25*MAX(I691,J691)*0.001-0.12),IF(AND(N691="Ep",M691&gt;0),M691+22*MAX(I691,J691)*0.001-0.06,IF(AND(N691="Et",M691&gt;0),2*(M691+12.25*MAX(I691,J691)*0.001-0.06),P691))))))</f>
        <v>3.1100000000000003</v>
      </c>
      <c r="P691" s="93">
        <f>IF(AND(N691="Sm",K691&gt;0),K691+2*(17*MAX(I691,J691)*0.001)-0.06,IF(AND(N691="PtS",M691&gt;0),M691+35*MAX(I691,J691)*0.001+60*MAX(I691,J691)*0.001-0.05,IF(AND(N691="PtR",M691&gt;0),M691+60*MAX(I691,J691)*0.001,IF(AND(N691="Pt",M691&gt;0),M691+15*MAX(I691,J691)*0.001,IF(OR(N691="C",N691="2C",N691="Cd",N691="Ep",N691="Et",N691="Sm",N691="PtS",N691="PtR",N691="Pt"),0,K691)))))</f>
        <v>0</v>
      </c>
      <c r="Q691" s="53">
        <f t="shared" si="349"/>
        <v>0</v>
      </c>
      <c r="R691" s="53">
        <f t="shared" si="350"/>
        <v>0</v>
      </c>
      <c r="S691" s="53">
        <f t="shared" si="351"/>
        <v>0</v>
      </c>
      <c r="T691" s="54">
        <f t="shared" si="352"/>
        <v>0</v>
      </c>
      <c r="U691" s="54">
        <f t="shared" si="353"/>
        <v>0</v>
      </c>
      <c r="V691" s="54">
        <f t="shared" si="354"/>
        <v>63.029333333333348</v>
      </c>
      <c r="W691" s="54">
        <f t="shared" si="355"/>
        <v>0</v>
      </c>
      <c r="X691" s="54">
        <f t="shared" si="356"/>
        <v>0</v>
      </c>
      <c r="Y691" s="54">
        <f t="shared" si="357"/>
        <v>0</v>
      </c>
      <c r="Z691" s="54">
        <f t="shared" si="358"/>
        <v>0</v>
      </c>
      <c r="AA691" s="70">
        <f t="shared" si="359"/>
        <v>0</v>
      </c>
      <c r="AB691" s="74"/>
    </row>
    <row r="692" spans="1:28" ht="15.75">
      <c r="A692" s="140" t="s">
        <v>153</v>
      </c>
      <c r="B692" s="141"/>
      <c r="C692" s="141"/>
      <c r="D692" s="142"/>
      <c r="E692" s="47"/>
      <c r="F692" s="48"/>
      <c r="G692" s="47"/>
      <c r="H692" s="49"/>
      <c r="I692" s="47"/>
      <c r="J692" s="47"/>
      <c r="K692" s="50"/>
      <c r="L692" s="50"/>
      <c r="M692" s="50"/>
      <c r="N692" s="48"/>
      <c r="O692" s="51">
        <f>IF(OR(N692="Sm",N692="PtS",N692="PtR",N692="Pt"),P692,IF(AND(N692="C",K692&gt;0),K692+15*MAX(I692,J692)*0.001-0.06,IF(AND(N692="2C",K692&gt;0),K692+30*MAX(I692,J692)*0.001-0.06,IF(AND(N692="Cd",L692&gt;0,M692&gt;0),2*(L692+M692+10*MAX(I692,J692)*0.001-0.12),IF(AND(N692="Ep",M692&gt;0),M692+20*MAX(I692,J692)*0.001-0.06,IF(AND(N692="Et",M692&gt;0),2*(M692+10*MAX(I692,J692)*0.001-0.06),P692))))))</f>
        <v>0</v>
      </c>
      <c r="P692" s="93">
        <f>IF(AND(N692="Sm",K692&gt;0),K692+2*(15*MAX(I692,J692)*0.001)-0.06,IF(AND(N692="PtS",M692&gt;0),M692+30*MAX(I692,J692)*0.001+60*MAX(I692,J692)*0.001-0.05,IF(AND(N692="PtR",M692&gt;0),M692+60*MAX(I692,J692)*0.001,IF(AND(N692="Pt",M692&gt;0),M692+15*MAX(I692,J692)*0.001,IF(OR(N692="C",N692="2C",N692="Cd",N692="Ep",N692="Et",N692="Sm",N692="PtS",N692="PtR",N692="Pt"),0,K692)))))</f>
        <v>0</v>
      </c>
      <c r="Q692" s="53">
        <f t="shared" si="349"/>
        <v>0</v>
      </c>
      <c r="R692" s="53">
        <f t="shared" si="350"/>
        <v>0</v>
      </c>
      <c r="S692" s="53">
        <f t="shared" si="351"/>
        <v>0</v>
      </c>
      <c r="T692" s="54">
        <f t="shared" si="352"/>
        <v>0</v>
      </c>
      <c r="U692" s="54">
        <f t="shared" si="353"/>
        <v>0</v>
      </c>
      <c r="V692" s="54">
        <f t="shared" si="354"/>
        <v>0</v>
      </c>
      <c r="W692" s="54">
        <f t="shared" si="355"/>
        <v>0</v>
      </c>
      <c r="X692" s="54">
        <f t="shared" si="356"/>
        <v>0</v>
      </c>
      <c r="Y692" s="54">
        <f t="shared" si="357"/>
        <v>0</v>
      </c>
      <c r="Z692" s="54">
        <f t="shared" si="358"/>
        <v>0</v>
      </c>
      <c r="AA692" s="70">
        <f t="shared" si="359"/>
        <v>0</v>
      </c>
    </row>
    <row r="693" spans="1:28">
      <c r="A693" s="44"/>
      <c r="B693" s="72"/>
      <c r="C693" s="46" t="s">
        <v>70</v>
      </c>
      <c r="D693" s="46"/>
      <c r="E693" s="47">
        <v>1</v>
      </c>
      <c r="F693" s="48"/>
      <c r="G693" s="47">
        <f>K695/0.15+1</f>
        <v>20.266666666666669</v>
      </c>
      <c r="H693" s="49">
        <f>PRODUCT(E693,G693)</f>
        <v>20.266666666666669</v>
      </c>
      <c r="I693" s="47"/>
      <c r="J693" s="47">
        <v>12</v>
      </c>
      <c r="K693" s="50">
        <v>4.28</v>
      </c>
      <c r="L693" s="50"/>
      <c r="M693" s="50"/>
      <c r="N693" s="48" t="s">
        <v>67</v>
      </c>
      <c r="O693" s="51">
        <f>IF(OR(N693="Sm",N693="PtS",N693="PtR",N693="Pt"),P693,IF(AND(N693="C",K693&gt;0),K693+18*MAX(I693,J693)*0.001-0.06,IF(AND(N693="2C",K693&gt;0),K693+36*MAX(I693,J693)*0.001-0.06,IF(AND(N693="Cd",L693&gt;0,M693&gt;0),2*(L693+M693+10.25*MAX(I693,J693)*0.001-0.12),IF(AND(N693="Ep",M693&gt;0),M693+22*MAX(I693,J693)*0.001-0.06,IF(AND(N693="Et",M693&gt;0),2*(M693+12.25*MAX(I693,J693)*0.001-0.06),P693))))))</f>
        <v>4.652000000000001</v>
      </c>
      <c r="P693" s="93">
        <f>IF(AND(N693="Sm",K693&gt;0),K693+2*(17*MAX(I693,J693)*0.001)-0.06,IF(AND(N693="PtS",M693&gt;0),M693+35*MAX(I693,J693)*0.001+60*MAX(I693,J693)*0.001-0.05,IF(AND(N693="PtR",M693&gt;0),M693+60*MAX(I693,J693)*0.001,IF(AND(N693="Pt",M693&gt;0),M693+15*MAX(I693,J693)*0.001,IF(OR(N693="C",N693="2C",N693="Cd",N693="Ep",N693="Et",N693="Sm",N693="PtS",N693="PtR",N693="Pt"),0,K693)))))</f>
        <v>0</v>
      </c>
      <c r="Q693" s="53">
        <f t="shared" si="349"/>
        <v>0</v>
      </c>
      <c r="R693" s="53">
        <f t="shared" si="350"/>
        <v>0</v>
      </c>
      <c r="S693" s="53">
        <f t="shared" si="351"/>
        <v>0</v>
      </c>
      <c r="T693" s="54">
        <f t="shared" si="352"/>
        <v>0</v>
      </c>
      <c r="U693" s="54">
        <f t="shared" si="353"/>
        <v>0</v>
      </c>
      <c r="V693" s="54">
        <f t="shared" si="354"/>
        <v>0</v>
      </c>
      <c r="W693" s="54">
        <f t="shared" si="355"/>
        <v>94.280533333333366</v>
      </c>
      <c r="X693" s="54">
        <f t="shared" si="356"/>
        <v>0</v>
      </c>
      <c r="Y693" s="54">
        <f t="shared" si="357"/>
        <v>0</v>
      </c>
      <c r="Z693" s="54">
        <f t="shared" si="358"/>
        <v>0</v>
      </c>
      <c r="AA693" s="70">
        <f t="shared" si="359"/>
        <v>0</v>
      </c>
      <c r="AB693" s="74"/>
    </row>
    <row r="694" spans="1:28">
      <c r="A694" s="44"/>
      <c r="B694" s="55"/>
      <c r="C694" s="46" t="s">
        <v>71</v>
      </c>
      <c r="D694" s="46"/>
      <c r="E694" s="47">
        <v>1</v>
      </c>
      <c r="F694" s="48"/>
      <c r="G694" s="47">
        <f>K696/0.15+1</f>
        <v>20.266666666666669</v>
      </c>
      <c r="H694" s="49">
        <f>PRODUCT(E694,G694)</f>
        <v>20.266666666666669</v>
      </c>
      <c r="I694" s="47"/>
      <c r="J694" s="47">
        <v>12</v>
      </c>
      <c r="K694" s="50">
        <f>K693</f>
        <v>4.28</v>
      </c>
      <c r="L694" s="50"/>
      <c r="M694" s="50"/>
      <c r="N694" s="48" t="s">
        <v>67</v>
      </c>
      <c r="O694" s="51">
        <f>IF(OR(N694="Sm",N694="PtS",N694="PtR",N694="Pt"),P694,IF(AND(N694="C",K694&gt;0),K694+18*MAX(I694,J694)*0.001-0.06,IF(AND(N694="2C",K694&gt;0),K694+36*MAX(I694,J694)*0.001-0.06,IF(AND(N694="Cd",L694&gt;0,M694&gt;0),2*(L694+M694+10.25*MAX(I694,J694)*0.001-0.12),IF(AND(N694="Ep",M694&gt;0),M694+22*MAX(I694,J694)*0.001-0.06,IF(AND(N694="Et",M694&gt;0),2*(M694+12.25*MAX(I694,J694)*0.001-0.06),P694))))))</f>
        <v>4.652000000000001</v>
      </c>
      <c r="P694" s="93">
        <f>IF(AND(N694="Sm",K694&gt;0),K694+2*(17*MAX(I694,J694)*0.001)-0.06,IF(AND(N694="PtS",M694&gt;0),M694+35*MAX(I694,J694)*0.001+60*MAX(I694,J694)*0.001-0.05,IF(AND(N694="PtR",M694&gt;0),M694+60*MAX(I694,J694)*0.001,IF(AND(N694="Pt",M694&gt;0),M694+15*MAX(I694,J694)*0.001,IF(OR(N694="C",N694="2C",N694="Cd",N694="Ep",N694="Et",N694="Sm",N694="PtS",N694="PtR",N694="Pt"),0,K694)))))</f>
        <v>0</v>
      </c>
      <c r="Q694" s="53">
        <f t="shared" si="349"/>
        <v>0</v>
      </c>
      <c r="R694" s="53">
        <f t="shared" si="350"/>
        <v>0</v>
      </c>
      <c r="S694" s="53">
        <f t="shared" si="351"/>
        <v>0</v>
      </c>
      <c r="T694" s="54">
        <f t="shared" si="352"/>
        <v>0</v>
      </c>
      <c r="U694" s="54">
        <f t="shared" si="353"/>
        <v>0</v>
      </c>
      <c r="V694" s="54">
        <f t="shared" si="354"/>
        <v>0</v>
      </c>
      <c r="W694" s="54">
        <f t="shared" si="355"/>
        <v>94.280533333333366</v>
      </c>
      <c r="X694" s="54">
        <f t="shared" si="356"/>
        <v>0</v>
      </c>
      <c r="Y694" s="54">
        <f t="shared" si="357"/>
        <v>0</v>
      </c>
      <c r="Z694" s="54">
        <f t="shared" si="358"/>
        <v>0</v>
      </c>
      <c r="AA694" s="70">
        <f t="shared" si="359"/>
        <v>0</v>
      </c>
      <c r="AB694" s="74"/>
    </row>
    <row r="695" spans="1:28">
      <c r="A695" s="44"/>
      <c r="B695" s="72"/>
      <c r="C695" s="46" t="s">
        <v>148</v>
      </c>
      <c r="D695" s="46"/>
      <c r="E695" s="47">
        <v>1</v>
      </c>
      <c r="F695" s="48"/>
      <c r="G695" s="47">
        <f>K696/0.15+1</f>
        <v>20.266666666666669</v>
      </c>
      <c r="H695" s="49">
        <f>PRODUCT(E695,G695)</f>
        <v>20.266666666666669</v>
      </c>
      <c r="I695" s="47"/>
      <c r="J695" s="47">
        <v>10</v>
      </c>
      <c r="K695" s="50">
        <v>2.89</v>
      </c>
      <c r="L695" s="50"/>
      <c r="M695" s="50"/>
      <c r="N695" s="48" t="s">
        <v>67</v>
      </c>
      <c r="O695" s="51">
        <f>IF(OR(N695="Sm",N695="PtS",N695="PtR",N695="Pt"),P695,IF(AND(N695="C",K695&gt;0),K695+18*MAX(I695,J695)*0.001-0.06,IF(AND(N695="2C",K695&gt;0),K695+18*MAX(I695,J695)*0.001-0.03+0.2,IF(AND(N695="Cd",L695&gt;0,M695&gt;0),2*(L695+M695+10.25*MAX(I695,J695)*0.001-0.12),IF(AND(N695="Ep",M695&gt;0),M695+22*MAX(I695,J695)*0.001-0.06,IF(AND(N695="Et",M695&gt;0),2*(M695+12.25*MAX(I695,J695)*0.001-0.06),P695))))))</f>
        <v>3.2400000000000007</v>
      </c>
      <c r="P695" s="93">
        <f>IF(AND(N695="Sm",K695&gt;0),K695+2*(17*MAX(I695,J695)*0.001)-0.06,IF(AND(N695="PtS",M695&gt;0),M695+35*MAX(I695,J695)*0.001+60*MAX(I695,J695)*0.001-0.05,IF(AND(N695="PtR",M695&gt;0),M695+60*MAX(I695,J695)*0.001,IF(AND(N695="Pt",M695&gt;0),M695+15*MAX(I695,J695)*0.001,IF(OR(N695="C",N695="2C",N695="Cd",N695="Ep",N695="Et",N695="Sm",N695="PtS",N695="PtR",N695="Pt"),0,K695)))))</f>
        <v>0</v>
      </c>
      <c r="Q695" s="53">
        <f t="shared" si="349"/>
        <v>0</v>
      </c>
      <c r="R695" s="53">
        <f t="shared" si="350"/>
        <v>0</v>
      </c>
      <c r="S695" s="53">
        <f t="shared" si="351"/>
        <v>0</v>
      </c>
      <c r="T695" s="54">
        <f t="shared" si="352"/>
        <v>0</v>
      </c>
      <c r="U695" s="54">
        <f t="shared" si="353"/>
        <v>0</v>
      </c>
      <c r="V695" s="54">
        <f t="shared" si="354"/>
        <v>65.664000000000016</v>
      </c>
      <c r="W695" s="54">
        <f t="shared" si="355"/>
        <v>0</v>
      </c>
      <c r="X695" s="54">
        <f t="shared" si="356"/>
        <v>0</v>
      </c>
      <c r="Y695" s="54">
        <f t="shared" si="357"/>
        <v>0</v>
      </c>
      <c r="Z695" s="54">
        <f t="shared" si="358"/>
        <v>0</v>
      </c>
      <c r="AA695" s="70">
        <f t="shared" si="359"/>
        <v>0</v>
      </c>
      <c r="AB695" s="74"/>
    </row>
    <row r="696" spans="1:28">
      <c r="A696" s="44"/>
      <c r="B696" s="55"/>
      <c r="C696" s="46" t="s">
        <v>149</v>
      </c>
      <c r="D696" s="46"/>
      <c r="E696" s="47">
        <v>1</v>
      </c>
      <c r="F696" s="48"/>
      <c r="G696" s="47">
        <f>K695/0.15+1</f>
        <v>20.266666666666669</v>
      </c>
      <c r="H696" s="49">
        <f>PRODUCT(E696,G696)</f>
        <v>20.266666666666669</v>
      </c>
      <c r="I696" s="47"/>
      <c r="J696" s="47">
        <v>10</v>
      </c>
      <c r="K696" s="50">
        <f>K695</f>
        <v>2.89</v>
      </c>
      <c r="L696" s="50"/>
      <c r="M696" s="50"/>
      <c r="N696" s="48" t="s">
        <v>67</v>
      </c>
      <c r="O696" s="51">
        <f>IF(OR(N696="Sm",N696="PtS",N696="PtR",N696="Pt"),P696,IF(AND(N696="C",K696&gt;0),K696+18*MAX(I696,J696)*0.001-0.06,IF(AND(N696="2C",K696&gt;0),K696+18*MAX(I696,J696)*0.001-0.06+0.16-0.06,IF(AND(N696="Cd",L696&gt;0,M696&gt;0),2*(L696+M696+10.25*MAX(I696,J696)*0.001-0.12),IF(AND(N696="Ep",M696&gt;0),M696+22*MAX(I696,J696)*0.001-0.06,IF(AND(N696="Et",M696&gt;0),2*(M696+12.25*MAX(I696,J696)*0.001-0.06),P696))))))</f>
        <v>3.1100000000000003</v>
      </c>
      <c r="P696" s="93">
        <f>IF(AND(N696="Sm",K696&gt;0),K696+2*(17*MAX(I696,J696)*0.001)-0.06,IF(AND(N696="PtS",M696&gt;0),M696+35*MAX(I696,J696)*0.001+60*MAX(I696,J696)*0.001-0.05,IF(AND(N696="PtR",M696&gt;0),M696+60*MAX(I696,J696)*0.001,IF(AND(N696="Pt",M696&gt;0),M696+15*MAX(I696,J696)*0.001,IF(OR(N696="C",N696="2C",N696="Cd",N696="Ep",N696="Et",N696="Sm",N696="PtS",N696="PtR",N696="Pt"),0,K696)))))</f>
        <v>0</v>
      </c>
      <c r="Q696" s="53">
        <f t="shared" si="349"/>
        <v>0</v>
      </c>
      <c r="R696" s="53">
        <f t="shared" si="350"/>
        <v>0</v>
      </c>
      <c r="S696" s="53">
        <f t="shared" si="351"/>
        <v>0</v>
      </c>
      <c r="T696" s="54">
        <f t="shared" si="352"/>
        <v>0</v>
      </c>
      <c r="U696" s="54">
        <f t="shared" si="353"/>
        <v>0</v>
      </c>
      <c r="V696" s="54">
        <f t="shared" si="354"/>
        <v>63.029333333333348</v>
      </c>
      <c r="W696" s="54">
        <f t="shared" si="355"/>
        <v>0</v>
      </c>
      <c r="X696" s="54">
        <f t="shared" si="356"/>
        <v>0</v>
      </c>
      <c r="Y696" s="54">
        <f t="shared" si="357"/>
        <v>0</v>
      </c>
      <c r="Z696" s="54">
        <f t="shared" si="358"/>
        <v>0</v>
      </c>
      <c r="AA696" s="70">
        <f t="shared" si="359"/>
        <v>0</v>
      </c>
      <c r="AB696" s="74"/>
    </row>
    <row r="697" spans="1:28" ht="15.75">
      <c r="A697" s="140" t="s">
        <v>154</v>
      </c>
      <c r="B697" s="141"/>
      <c r="C697" s="141"/>
      <c r="D697" s="142"/>
      <c r="E697" s="47"/>
      <c r="F697" s="48"/>
      <c r="G697" s="47"/>
      <c r="H697" s="49"/>
      <c r="I697" s="47"/>
      <c r="J697" s="47"/>
      <c r="K697" s="50"/>
      <c r="L697" s="50"/>
      <c r="M697" s="50"/>
      <c r="N697" s="48"/>
      <c r="O697" s="51">
        <f>IF(OR(N697="Sm",N697="PtS",N697="PtR",N697="Pt"),P697,IF(AND(N697="C",K697&gt;0),K697+15*MAX(I697,J697)*0.001-0.06,IF(AND(N697="2C",K697&gt;0),K697+30*MAX(I697,J697)*0.001-0.06,IF(AND(N697="Cd",L697&gt;0,M697&gt;0),2*(L697+M697+10*MAX(I697,J697)*0.001-0.12),IF(AND(N697="Ep",M697&gt;0),M697+20*MAX(I697,J697)*0.001-0.06,IF(AND(N697="Et",M697&gt;0),2*(M697+10*MAX(I697,J697)*0.001-0.06),P697))))))</f>
        <v>0</v>
      </c>
      <c r="P697" s="93">
        <f>IF(AND(N697="Sm",K697&gt;0),K697+2*(15*MAX(I697,J697)*0.001)-0.06,IF(AND(N697="PtS",M697&gt;0),M697+30*MAX(I697,J697)*0.001+60*MAX(I697,J697)*0.001-0.05,IF(AND(N697="PtR",M697&gt;0),M697+60*MAX(I697,J697)*0.001,IF(AND(N697="Pt",M697&gt;0),M697+15*MAX(I697,J697)*0.001,IF(OR(N697="C",N697="2C",N697="Cd",N697="Ep",N697="Et",N697="Sm",N697="PtS",N697="PtR",N697="Pt"),0,K697)))))</f>
        <v>0</v>
      </c>
      <c r="Q697" s="53">
        <f t="shared" si="349"/>
        <v>0</v>
      </c>
      <c r="R697" s="53">
        <f t="shared" si="350"/>
        <v>0</v>
      </c>
      <c r="S697" s="53">
        <f t="shared" si="351"/>
        <v>0</v>
      </c>
      <c r="T697" s="54">
        <f t="shared" si="352"/>
        <v>0</v>
      </c>
      <c r="U697" s="54">
        <f t="shared" si="353"/>
        <v>0</v>
      </c>
      <c r="V697" s="54">
        <f t="shared" si="354"/>
        <v>0</v>
      </c>
      <c r="W697" s="54">
        <f t="shared" si="355"/>
        <v>0</v>
      </c>
      <c r="X697" s="54">
        <f t="shared" si="356"/>
        <v>0</v>
      </c>
      <c r="Y697" s="54">
        <f t="shared" si="357"/>
        <v>0</v>
      </c>
      <c r="Z697" s="54">
        <f t="shared" si="358"/>
        <v>0</v>
      </c>
      <c r="AA697" s="70">
        <f t="shared" si="359"/>
        <v>0</v>
      </c>
    </row>
    <row r="698" spans="1:28">
      <c r="A698" s="44"/>
      <c r="B698" s="72"/>
      <c r="C698" s="46" t="s">
        <v>70</v>
      </c>
      <c r="D698" s="46"/>
      <c r="E698" s="47">
        <v>1</v>
      </c>
      <c r="F698" s="48"/>
      <c r="G698" s="47">
        <f>K700/0.15+1</f>
        <v>20.266666666666669</v>
      </c>
      <c r="H698" s="49">
        <f>PRODUCT(E698,G698)</f>
        <v>20.266666666666669</v>
      </c>
      <c r="I698" s="47"/>
      <c r="J698" s="47">
        <v>12</v>
      </c>
      <c r="K698" s="50">
        <v>4.28</v>
      </c>
      <c r="L698" s="50"/>
      <c r="M698" s="50"/>
      <c r="N698" s="48" t="s">
        <v>67</v>
      </c>
      <c r="O698" s="51">
        <f>IF(OR(N698="Sm",N698="PtS",N698="PtR",N698="Pt"),P698,IF(AND(N698="C",K698&gt;0),K698+18*MAX(I698,J698)*0.001-0.06,IF(AND(N698="2C",K698&gt;0),K698+36*MAX(I698,J698)*0.001-0.06,IF(AND(N698="Cd",L698&gt;0,M698&gt;0),2*(L698+M698+10.25*MAX(I698,J698)*0.001-0.12),IF(AND(N698="Ep",M698&gt;0),M698+22*MAX(I698,J698)*0.001-0.06,IF(AND(N698="Et",M698&gt;0),2*(M698+12.25*MAX(I698,J698)*0.001-0.06),P698))))))</f>
        <v>4.652000000000001</v>
      </c>
      <c r="P698" s="93">
        <f>IF(AND(N698="Sm",K698&gt;0),K698+2*(17*MAX(I698,J698)*0.001)-0.06,IF(AND(N698="PtS",M698&gt;0),M698+35*MAX(I698,J698)*0.001+60*MAX(I698,J698)*0.001-0.05,IF(AND(N698="PtR",M698&gt;0),M698+60*MAX(I698,J698)*0.001,IF(AND(N698="Pt",M698&gt;0),M698+15*MAX(I698,J698)*0.001,IF(OR(N698="C",N698="2C",N698="Cd",N698="Ep",N698="Et",N698="Sm",N698="PtS",N698="PtR",N698="Pt"),0,K698)))))</f>
        <v>0</v>
      </c>
      <c r="Q698" s="53">
        <f t="shared" si="349"/>
        <v>0</v>
      </c>
      <c r="R698" s="53">
        <f t="shared" si="350"/>
        <v>0</v>
      </c>
      <c r="S698" s="53">
        <f t="shared" si="351"/>
        <v>0</v>
      </c>
      <c r="T698" s="54">
        <f t="shared" si="352"/>
        <v>0</v>
      </c>
      <c r="U698" s="54">
        <f t="shared" si="353"/>
        <v>0</v>
      </c>
      <c r="V698" s="54">
        <f t="shared" si="354"/>
        <v>0</v>
      </c>
      <c r="W698" s="54">
        <f t="shared" si="355"/>
        <v>94.280533333333366</v>
      </c>
      <c r="X698" s="54">
        <f t="shared" si="356"/>
        <v>0</v>
      </c>
      <c r="Y698" s="54">
        <f t="shared" si="357"/>
        <v>0</v>
      </c>
      <c r="Z698" s="54">
        <f t="shared" si="358"/>
        <v>0</v>
      </c>
      <c r="AA698" s="70">
        <f t="shared" si="359"/>
        <v>0</v>
      </c>
      <c r="AB698" s="74"/>
    </row>
    <row r="699" spans="1:28">
      <c r="A699" s="44"/>
      <c r="B699" s="55"/>
      <c r="C699" s="46" t="s">
        <v>71</v>
      </c>
      <c r="D699" s="46"/>
      <c r="E699" s="47">
        <v>1</v>
      </c>
      <c r="F699" s="48"/>
      <c r="G699" s="47">
        <f>K701/0.15+1</f>
        <v>20.266666666666669</v>
      </c>
      <c r="H699" s="49">
        <f>PRODUCT(E699,G699)</f>
        <v>20.266666666666669</v>
      </c>
      <c r="I699" s="47"/>
      <c r="J699" s="47">
        <v>12</v>
      </c>
      <c r="K699" s="50">
        <f>K698</f>
        <v>4.28</v>
      </c>
      <c r="L699" s="50"/>
      <c r="M699" s="50"/>
      <c r="N699" s="48" t="s">
        <v>67</v>
      </c>
      <c r="O699" s="51">
        <f>IF(OR(N699="Sm",N699="PtS",N699="PtR",N699="Pt"),P699,IF(AND(N699="C",K699&gt;0),K699+18*MAX(I699,J699)*0.001-0.06,IF(AND(N699="2C",K699&gt;0),K699+36*MAX(I699,J699)*0.001-0.06,IF(AND(N699="Cd",L699&gt;0,M699&gt;0),2*(L699+M699+10.25*MAX(I699,J699)*0.001-0.12),IF(AND(N699="Ep",M699&gt;0),M699+22*MAX(I699,J699)*0.001-0.06,IF(AND(N699="Et",M699&gt;0),2*(M699+12.25*MAX(I699,J699)*0.001-0.06),P699))))))</f>
        <v>4.652000000000001</v>
      </c>
      <c r="P699" s="93">
        <f>IF(AND(N699="Sm",K699&gt;0),K699+2*(17*MAX(I699,J699)*0.001)-0.06,IF(AND(N699="PtS",M699&gt;0),M699+35*MAX(I699,J699)*0.001+60*MAX(I699,J699)*0.001-0.05,IF(AND(N699="PtR",M699&gt;0),M699+60*MAX(I699,J699)*0.001,IF(AND(N699="Pt",M699&gt;0),M699+15*MAX(I699,J699)*0.001,IF(OR(N699="C",N699="2C",N699="Cd",N699="Ep",N699="Et",N699="Sm",N699="PtS",N699="PtR",N699="Pt"),0,K699)))))</f>
        <v>0</v>
      </c>
      <c r="Q699" s="53">
        <f t="shared" si="349"/>
        <v>0</v>
      </c>
      <c r="R699" s="53">
        <f t="shared" si="350"/>
        <v>0</v>
      </c>
      <c r="S699" s="53">
        <f t="shared" si="351"/>
        <v>0</v>
      </c>
      <c r="T699" s="54">
        <f t="shared" si="352"/>
        <v>0</v>
      </c>
      <c r="U699" s="54">
        <f t="shared" si="353"/>
        <v>0</v>
      </c>
      <c r="V699" s="54">
        <f t="shared" si="354"/>
        <v>0</v>
      </c>
      <c r="W699" s="54">
        <f t="shared" si="355"/>
        <v>94.280533333333366</v>
      </c>
      <c r="X699" s="54">
        <f t="shared" si="356"/>
        <v>0</v>
      </c>
      <c r="Y699" s="54">
        <f t="shared" si="357"/>
        <v>0</v>
      </c>
      <c r="Z699" s="54">
        <f t="shared" si="358"/>
        <v>0</v>
      </c>
      <c r="AA699" s="70">
        <f t="shared" si="359"/>
        <v>0</v>
      </c>
      <c r="AB699" s="74"/>
    </row>
    <row r="700" spans="1:28">
      <c r="A700" s="44"/>
      <c r="B700" s="72"/>
      <c r="C700" s="46" t="s">
        <v>148</v>
      </c>
      <c r="D700" s="46"/>
      <c r="E700" s="47">
        <v>1</v>
      </c>
      <c r="F700" s="48"/>
      <c r="G700" s="47">
        <f>K701/0.15+1</f>
        <v>20.266666666666669</v>
      </c>
      <c r="H700" s="49">
        <f>PRODUCT(E700,G700)</f>
        <v>20.266666666666669</v>
      </c>
      <c r="I700" s="47"/>
      <c r="J700" s="47">
        <v>10</v>
      </c>
      <c r="K700" s="50">
        <v>2.89</v>
      </c>
      <c r="L700" s="50"/>
      <c r="M700" s="50"/>
      <c r="N700" s="48" t="s">
        <v>67</v>
      </c>
      <c r="O700" s="51">
        <f>IF(OR(N700="Sm",N700="PtS",N700="PtR",N700="Pt"),P700,IF(AND(N700="C",K700&gt;0),K700+18*MAX(I700,J700)*0.001-0.06,IF(AND(N700="2C",K700&gt;0),K700+18*MAX(I700,J700)*0.001-0.03+0.2,IF(AND(N700="Cd",L700&gt;0,M700&gt;0),2*(L700+M700+10.25*MAX(I700,J700)*0.001-0.12),IF(AND(N700="Ep",M700&gt;0),M700+22*MAX(I700,J700)*0.001-0.06,IF(AND(N700="Et",M700&gt;0),2*(M700+12.25*MAX(I700,J700)*0.001-0.06),P700))))))</f>
        <v>3.2400000000000007</v>
      </c>
      <c r="P700" s="93">
        <f>IF(AND(N700="Sm",K700&gt;0),K700+2*(17*MAX(I700,J700)*0.001)-0.06,IF(AND(N700="PtS",M700&gt;0),M700+35*MAX(I700,J700)*0.001+60*MAX(I700,J700)*0.001-0.05,IF(AND(N700="PtR",M700&gt;0),M700+60*MAX(I700,J700)*0.001,IF(AND(N700="Pt",M700&gt;0),M700+15*MAX(I700,J700)*0.001,IF(OR(N700="C",N700="2C",N700="Cd",N700="Ep",N700="Et",N700="Sm",N700="PtS",N700="PtR",N700="Pt"),0,K700)))))</f>
        <v>0</v>
      </c>
      <c r="Q700" s="53">
        <f t="shared" si="349"/>
        <v>0</v>
      </c>
      <c r="R700" s="53">
        <f t="shared" si="350"/>
        <v>0</v>
      </c>
      <c r="S700" s="53">
        <f t="shared" si="351"/>
        <v>0</v>
      </c>
      <c r="T700" s="54">
        <f t="shared" si="352"/>
        <v>0</v>
      </c>
      <c r="U700" s="54">
        <f t="shared" si="353"/>
        <v>0</v>
      </c>
      <c r="V700" s="54">
        <f t="shared" si="354"/>
        <v>65.664000000000016</v>
      </c>
      <c r="W700" s="54">
        <f t="shared" si="355"/>
        <v>0</v>
      </c>
      <c r="X700" s="54">
        <f t="shared" si="356"/>
        <v>0</v>
      </c>
      <c r="Y700" s="54">
        <f t="shared" si="357"/>
        <v>0</v>
      </c>
      <c r="Z700" s="54">
        <f t="shared" si="358"/>
        <v>0</v>
      </c>
      <c r="AA700" s="70">
        <f t="shared" si="359"/>
        <v>0</v>
      </c>
      <c r="AB700" s="74"/>
    </row>
    <row r="701" spans="1:28">
      <c r="A701" s="44"/>
      <c r="B701" s="55"/>
      <c r="C701" s="46" t="s">
        <v>149</v>
      </c>
      <c r="D701" s="46"/>
      <c r="E701" s="47">
        <v>1</v>
      </c>
      <c r="F701" s="48"/>
      <c r="G701" s="47">
        <f>K700/0.15+1</f>
        <v>20.266666666666669</v>
      </c>
      <c r="H701" s="49">
        <f>PRODUCT(E701,G701)</f>
        <v>20.266666666666669</v>
      </c>
      <c r="I701" s="47"/>
      <c r="J701" s="47">
        <v>10</v>
      </c>
      <c r="K701" s="50">
        <f>K700</f>
        <v>2.89</v>
      </c>
      <c r="L701" s="50"/>
      <c r="M701" s="50"/>
      <c r="N701" s="48" t="s">
        <v>67</v>
      </c>
      <c r="O701" s="51">
        <f>IF(OR(N701="Sm",N701="PtS",N701="PtR",N701="Pt"),P701,IF(AND(N701="C",K701&gt;0),K701+18*MAX(I701,J701)*0.001-0.06,IF(AND(N701="2C",K701&gt;0),K701+18*MAX(I701,J701)*0.001-0.06+0.16-0.06,IF(AND(N701="Cd",L701&gt;0,M701&gt;0),2*(L701+M701+10.25*MAX(I701,J701)*0.001-0.12),IF(AND(N701="Ep",M701&gt;0),M701+22*MAX(I701,J701)*0.001-0.06,IF(AND(N701="Et",M701&gt;0),2*(M701+12.25*MAX(I701,J701)*0.001-0.06),P701))))))</f>
        <v>3.1100000000000003</v>
      </c>
      <c r="P701" s="93">
        <f>IF(AND(N701="Sm",K701&gt;0),K701+2*(17*MAX(I701,J701)*0.001)-0.06,IF(AND(N701="PtS",M701&gt;0),M701+35*MAX(I701,J701)*0.001+60*MAX(I701,J701)*0.001-0.05,IF(AND(N701="PtR",M701&gt;0),M701+60*MAX(I701,J701)*0.001,IF(AND(N701="Pt",M701&gt;0),M701+15*MAX(I701,J701)*0.001,IF(OR(N701="C",N701="2C",N701="Cd",N701="Ep",N701="Et",N701="Sm",N701="PtS",N701="PtR",N701="Pt"),0,K701)))))</f>
        <v>0</v>
      </c>
      <c r="Q701" s="53">
        <f t="shared" si="349"/>
        <v>0</v>
      </c>
      <c r="R701" s="53">
        <f t="shared" si="350"/>
        <v>0</v>
      </c>
      <c r="S701" s="53">
        <f t="shared" si="351"/>
        <v>0</v>
      </c>
      <c r="T701" s="54">
        <f t="shared" si="352"/>
        <v>0</v>
      </c>
      <c r="U701" s="54">
        <f t="shared" si="353"/>
        <v>0</v>
      </c>
      <c r="V701" s="54">
        <f t="shared" si="354"/>
        <v>63.029333333333348</v>
      </c>
      <c r="W701" s="54">
        <f t="shared" si="355"/>
        <v>0</v>
      </c>
      <c r="X701" s="54">
        <f t="shared" si="356"/>
        <v>0</v>
      </c>
      <c r="Y701" s="54">
        <f t="shared" si="357"/>
        <v>0</v>
      </c>
      <c r="Z701" s="54">
        <f t="shared" si="358"/>
        <v>0</v>
      </c>
      <c r="AA701" s="70">
        <f t="shared" si="359"/>
        <v>0</v>
      </c>
      <c r="AB701" s="74"/>
    </row>
    <row r="702" spans="1:28" ht="15.75">
      <c r="A702" s="140" t="s">
        <v>155</v>
      </c>
      <c r="B702" s="141"/>
      <c r="C702" s="141"/>
      <c r="D702" s="142"/>
      <c r="E702" s="47"/>
      <c r="F702" s="48"/>
      <c r="G702" s="47"/>
      <c r="H702" s="49"/>
      <c r="I702" s="47"/>
      <c r="J702" s="47"/>
      <c r="K702" s="50"/>
      <c r="L702" s="50"/>
      <c r="M702" s="50"/>
      <c r="N702" s="48"/>
      <c r="O702" s="51">
        <f>IF(OR(N702="Sm",N702="PtS",N702="PtR",N702="Pt"),P702,IF(AND(N702="C",K702&gt;0),K702+15*MAX(I702,J702)*0.001-0.06,IF(AND(N702="2C",K702&gt;0),K702+30*MAX(I702,J702)*0.001-0.06,IF(AND(N702="Cd",L702&gt;0,M702&gt;0),2*(L702+M702+10*MAX(I702,J702)*0.001-0.12),IF(AND(N702="Ep",M702&gt;0),M702+20*MAX(I702,J702)*0.001-0.06,IF(AND(N702="Et",M702&gt;0),2*(M702+10*MAX(I702,J702)*0.001-0.06),P702))))))</f>
        <v>0</v>
      </c>
      <c r="P702" s="93">
        <f>IF(AND(N702="Sm",K702&gt;0),K702+2*(15*MAX(I702,J702)*0.001)-0.06,IF(AND(N702="PtS",M702&gt;0),M702+30*MAX(I702,J702)*0.001+60*MAX(I702,J702)*0.001-0.05,IF(AND(N702="PtR",M702&gt;0),M702+60*MAX(I702,J702)*0.001,IF(AND(N702="Pt",M702&gt;0),M702+15*MAX(I702,J702)*0.001,IF(OR(N702="C",N702="2C",N702="Cd",N702="Ep",N702="Et",N702="Sm",N702="PtS",N702="PtR",N702="Pt"),0,K702)))))</f>
        <v>0</v>
      </c>
      <c r="Q702" s="53">
        <f t="shared" si="349"/>
        <v>0</v>
      </c>
      <c r="R702" s="53">
        <f t="shared" si="350"/>
        <v>0</v>
      </c>
      <c r="S702" s="53">
        <f t="shared" si="351"/>
        <v>0</v>
      </c>
      <c r="T702" s="54">
        <f t="shared" si="352"/>
        <v>0</v>
      </c>
      <c r="U702" s="54">
        <f t="shared" si="353"/>
        <v>0</v>
      </c>
      <c r="V702" s="54">
        <f t="shared" si="354"/>
        <v>0</v>
      </c>
      <c r="W702" s="54">
        <f t="shared" si="355"/>
        <v>0</v>
      </c>
      <c r="X702" s="54">
        <f t="shared" si="356"/>
        <v>0</v>
      </c>
      <c r="Y702" s="54">
        <f t="shared" si="357"/>
        <v>0</v>
      </c>
      <c r="Z702" s="54">
        <f t="shared" si="358"/>
        <v>0</v>
      </c>
      <c r="AA702" s="70">
        <f t="shared" si="359"/>
        <v>0</v>
      </c>
    </row>
    <row r="703" spans="1:28">
      <c r="A703" s="44"/>
      <c r="B703" s="72"/>
      <c r="C703" s="46" t="s">
        <v>70</v>
      </c>
      <c r="D703" s="46"/>
      <c r="E703" s="47">
        <v>1</v>
      </c>
      <c r="F703" s="48"/>
      <c r="G703" s="47">
        <f>K705/0.15+1</f>
        <v>20.266666666666669</v>
      </c>
      <c r="H703" s="49">
        <f>PRODUCT(E703,G703)</f>
        <v>20.266666666666669</v>
      </c>
      <c r="I703" s="47"/>
      <c r="J703" s="47">
        <v>12</v>
      </c>
      <c r="K703" s="50">
        <v>4.28</v>
      </c>
      <c r="L703" s="50"/>
      <c r="M703" s="50"/>
      <c r="N703" s="48" t="s">
        <v>67</v>
      </c>
      <c r="O703" s="51">
        <f>IF(OR(N703="Sm",N703="PtS",N703="PtR",N703="Pt"),P703,IF(AND(N703="C",K703&gt;0),K703+18*MAX(I703,J703)*0.001-0.06,IF(AND(N703="2C",K703&gt;0),K703+36*MAX(I703,J703)*0.001-0.06,IF(AND(N703="Cd",L703&gt;0,M703&gt;0),2*(L703+M703+10.25*MAX(I703,J703)*0.001-0.12),IF(AND(N703="Ep",M703&gt;0),M703+22*MAX(I703,J703)*0.001-0.06,IF(AND(N703="Et",M703&gt;0),2*(M703+12.25*MAX(I703,J703)*0.001-0.06),P703))))))</f>
        <v>4.652000000000001</v>
      </c>
      <c r="P703" s="93">
        <f>IF(AND(N703="Sm",K703&gt;0),K703+2*(17*MAX(I703,J703)*0.001)-0.06,IF(AND(N703="PtS",M703&gt;0),M703+35*MAX(I703,J703)*0.001+60*MAX(I703,J703)*0.001-0.05,IF(AND(N703="PtR",M703&gt;0),M703+60*MAX(I703,J703)*0.001,IF(AND(N703="Pt",M703&gt;0),M703+15*MAX(I703,J703)*0.001,IF(OR(N703="C",N703="2C",N703="Cd",N703="Ep",N703="Et",N703="Sm",N703="PtS",N703="PtR",N703="Pt"),0,K703)))))</f>
        <v>0</v>
      </c>
      <c r="Q703" s="53">
        <f t="shared" si="349"/>
        <v>0</v>
      </c>
      <c r="R703" s="53">
        <f t="shared" si="350"/>
        <v>0</v>
      </c>
      <c r="S703" s="53">
        <f t="shared" si="351"/>
        <v>0</v>
      </c>
      <c r="T703" s="54">
        <f t="shared" si="352"/>
        <v>0</v>
      </c>
      <c r="U703" s="54">
        <f t="shared" si="353"/>
        <v>0</v>
      </c>
      <c r="V703" s="54">
        <f t="shared" si="354"/>
        <v>0</v>
      </c>
      <c r="W703" s="54">
        <f t="shared" si="355"/>
        <v>94.280533333333366</v>
      </c>
      <c r="X703" s="54">
        <f t="shared" si="356"/>
        <v>0</v>
      </c>
      <c r="Y703" s="54">
        <f t="shared" si="357"/>
        <v>0</v>
      </c>
      <c r="Z703" s="54">
        <f t="shared" si="358"/>
        <v>0</v>
      </c>
      <c r="AA703" s="70">
        <f t="shared" si="359"/>
        <v>0</v>
      </c>
      <c r="AB703" s="74"/>
    </row>
    <row r="704" spans="1:28">
      <c r="A704" s="44"/>
      <c r="B704" s="55"/>
      <c r="C704" s="46" t="s">
        <v>71</v>
      </c>
      <c r="D704" s="46"/>
      <c r="E704" s="47">
        <v>1</v>
      </c>
      <c r="F704" s="48"/>
      <c r="G704" s="47">
        <f>K706/0.15+1</f>
        <v>20.266666666666669</v>
      </c>
      <c r="H704" s="49">
        <f>PRODUCT(E704,G704)</f>
        <v>20.266666666666669</v>
      </c>
      <c r="I704" s="47"/>
      <c r="J704" s="47">
        <v>12</v>
      </c>
      <c r="K704" s="50">
        <f>K703</f>
        <v>4.28</v>
      </c>
      <c r="L704" s="50"/>
      <c r="M704" s="50"/>
      <c r="N704" s="48" t="s">
        <v>67</v>
      </c>
      <c r="O704" s="51">
        <f>IF(OR(N704="Sm",N704="PtS",N704="PtR",N704="Pt"),P704,IF(AND(N704="C",K704&gt;0),K704+18*MAX(I704,J704)*0.001-0.06,IF(AND(N704="2C",K704&gt;0),K704+36*MAX(I704,J704)*0.001-0.06,IF(AND(N704="Cd",L704&gt;0,M704&gt;0),2*(L704+M704+10.25*MAX(I704,J704)*0.001-0.12),IF(AND(N704="Ep",M704&gt;0),M704+22*MAX(I704,J704)*0.001-0.06,IF(AND(N704="Et",M704&gt;0),2*(M704+12.25*MAX(I704,J704)*0.001-0.06),P704))))))</f>
        <v>4.652000000000001</v>
      </c>
      <c r="P704" s="93">
        <f>IF(AND(N704="Sm",K704&gt;0),K704+2*(17*MAX(I704,J704)*0.001)-0.06,IF(AND(N704="PtS",M704&gt;0),M704+35*MAX(I704,J704)*0.001+60*MAX(I704,J704)*0.001-0.05,IF(AND(N704="PtR",M704&gt;0),M704+60*MAX(I704,J704)*0.001,IF(AND(N704="Pt",M704&gt;0),M704+15*MAX(I704,J704)*0.001,IF(OR(N704="C",N704="2C",N704="Cd",N704="Ep",N704="Et",N704="Sm",N704="PtS",N704="PtR",N704="Pt"),0,K704)))))</f>
        <v>0</v>
      </c>
      <c r="Q704" s="53">
        <f t="shared" ref="Q704:Q735" si="360">IF(I704=6,H704*O704,0)</f>
        <v>0</v>
      </c>
      <c r="R704" s="53">
        <f t="shared" ref="R704:R735" si="361">IF(I704=8,H704*O704,0)</f>
        <v>0</v>
      </c>
      <c r="S704" s="53">
        <f t="shared" ref="S704:S735" si="362">IF(I704=10,H704*O704,0)</f>
        <v>0</v>
      </c>
      <c r="T704" s="54">
        <f t="shared" ref="T704:T735" si="363">IF(J704 =6,H704*O704,0)</f>
        <v>0</v>
      </c>
      <c r="U704" s="54">
        <f t="shared" ref="U704:U735" si="364">IF(J704 =8,H704*O704,0)</f>
        <v>0</v>
      </c>
      <c r="V704" s="54">
        <f t="shared" ref="V704:V735" si="365">IF(J704 =10,H704*O704,0)</f>
        <v>0</v>
      </c>
      <c r="W704" s="54">
        <f t="shared" ref="W704:W735" si="366">IF(J704 =12,H704*O704,0)</f>
        <v>94.280533333333366</v>
      </c>
      <c r="X704" s="54">
        <f t="shared" ref="X704:X735" si="367">IF(J704 =14,H704*O704,0)</f>
        <v>0</v>
      </c>
      <c r="Y704" s="54">
        <f t="shared" ref="Y704:Y735" si="368">IF(J704 =16,H704*O704,0)</f>
        <v>0</v>
      </c>
      <c r="Z704" s="54">
        <f t="shared" ref="Z704:Z735" si="369">IF(J704 =20,H704*O704,0)</f>
        <v>0</v>
      </c>
      <c r="AA704" s="70">
        <f t="shared" ref="AA704:AA735" si="370">IF(J704 =25,H704*O704,0)</f>
        <v>0</v>
      </c>
      <c r="AB704" s="74"/>
    </row>
    <row r="705" spans="1:28">
      <c r="A705" s="44"/>
      <c r="B705" s="72"/>
      <c r="C705" s="46" t="s">
        <v>148</v>
      </c>
      <c r="D705" s="46"/>
      <c r="E705" s="47">
        <v>1</v>
      </c>
      <c r="F705" s="48"/>
      <c r="G705" s="47">
        <f>K706/0.15+1</f>
        <v>20.266666666666669</v>
      </c>
      <c r="H705" s="49">
        <f>PRODUCT(E705,G705)</f>
        <v>20.266666666666669</v>
      </c>
      <c r="I705" s="47"/>
      <c r="J705" s="47">
        <v>10</v>
      </c>
      <c r="K705" s="50">
        <v>2.89</v>
      </c>
      <c r="L705" s="50"/>
      <c r="M705" s="50"/>
      <c r="N705" s="48" t="s">
        <v>67</v>
      </c>
      <c r="O705" s="51">
        <f>IF(OR(N705="Sm",N705="PtS",N705="PtR",N705="Pt"),P705,IF(AND(N705="C",K705&gt;0),K705+18*MAX(I705,J705)*0.001-0.06,IF(AND(N705="2C",K705&gt;0),K705+18*MAX(I705,J705)*0.001-0.03+0.2,IF(AND(N705="Cd",L705&gt;0,M705&gt;0),2*(L705+M705+10.25*MAX(I705,J705)*0.001-0.12),IF(AND(N705="Ep",M705&gt;0),M705+22*MAX(I705,J705)*0.001-0.06,IF(AND(N705="Et",M705&gt;0),2*(M705+12.25*MAX(I705,J705)*0.001-0.06),P705))))))</f>
        <v>3.2400000000000007</v>
      </c>
      <c r="P705" s="93">
        <f>IF(AND(N705="Sm",K705&gt;0),K705+2*(17*MAX(I705,J705)*0.001)-0.06,IF(AND(N705="PtS",M705&gt;0),M705+35*MAX(I705,J705)*0.001+60*MAX(I705,J705)*0.001-0.05,IF(AND(N705="PtR",M705&gt;0),M705+60*MAX(I705,J705)*0.001,IF(AND(N705="Pt",M705&gt;0),M705+15*MAX(I705,J705)*0.001,IF(OR(N705="C",N705="2C",N705="Cd",N705="Ep",N705="Et",N705="Sm",N705="PtS",N705="PtR",N705="Pt"),0,K705)))))</f>
        <v>0</v>
      </c>
      <c r="Q705" s="53">
        <f t="shared" si="360"/>
        <v>0</v>
      </c>
      <c r="R705" s="53">
        <f t="shared" si="361"/>
        <v>0</v>
      </c>
      <c r="S705" s="53">
        <f t="shared" si="362"/>
        <v>0</v>
      </c>
      <c r="T705" s="54">
        <f t="shared" si="363"/>
        <v>0</v>
      </c>
      <c r="U705" s="54">
        <f t="shared" si="364"/>
        <v>0</v>
      </c>
      <c r="V705" s="54">
        <f t="shared" si="365"/>
        <v>65.664000000000016</v>
      </c>
      <c r="W705" s="54">
        <f t="shared" si="366"/>
        <v>0</v>
      </c>
      <c r="X705" s="54">
        <f t="shared" si="367"/>
        <v>0</v>
      </c>
      <c r="Y705" s="54">
        <f t="shared" si="368"/>
        <v>0</v>
      </c>
      <c r="Z705" s="54">
        <f t="shared" si="369"/>
        <v>0</v>
      </c>
      <c r="AA705" s="70">
        <f t="shared" si="370"/>
        <v>0</v>
      </c>
      <c r="AB705" s="74"/>
    </row>
    <row r="706" spans="1:28">
      <c r="A706" s="44"/>
      <c r="B706" s="55"/>
      <c r="C706" s="46" t="s">
        <v>149</v>
      </c>
      <c r="D706" s="46"/>
      <c r="E706" s="47">
        <v>1</v>
      </c>
      <c r="F706" s="48"/>
      <c r="G706" s="47">
        <f>K705/0.15+1</f>
        <v>20.266666666666669</v>
      </c>
      <c r="H706" s="49">
        <f>PRODUCT(E706,G706)</f>
        <v>20.266666666666669</v>
      </c>
      <c r="I706" s="47"/>
      <c r="J706" s="47">
        <v>10</v>
      </c>
      <c r="K706" s="50">
        <f>K705</f>
        <v>2.89</v>
      </c>
      <c r="L706" s="50"/>
      <c r="M706" s="50"/>
      <c r="N706" s="48" t="s">
        <v>67</v>
      </c>
      <c r="O706" s="51">
        <f>IF(OR(N706="Sm",N706="PtS",N706="PtR",N706="Pt"),P706,IF(AND(N706="C",K706&gt;0),K706+18*MAX(I706,J706)*0.001-0.06,IF(AND(N706="2C",K706&gt;0),K706+18*MAX(I706,J706)*0.001-0.06+0.16-0.06,IF(AND(N706="Cd",L706&gt;0,M706&gt;0),2*(L706+M706+10.25*MAX(I706,J706)*0.001-0.12),IF(AND(N706="Ep",M706&gt;0),M706+22*MAX(I706,J706)*0.001-0.06,IF(AND(N706="Et",M706&gt;0),2*(M706+12.25*MAX(I706,J706)*0.001-0.06),P706))))))</f>
        <v>3.1100000000000003</v>
      </c>
      <c r="P706" s="93">
        <f>IF(AND(N706="Sm",K706&gt;0),K706+2*(17*MAX(I706,J706)*0.001)-0.06,IF(AND(N706="PtS",M706&gt;0),M706+35*MAX(I706,J706)*0.001+60*MAX(I706,J706)*0.001-0.05,IF(AND(N706="PtR",M706&gt;0),M706+60*MAX(I706,J706)*0.001,IF(AND(N706="Pt",M706&gt;0),M706+15*MAX(I706,J706)*0.001,IF(OR(N706="C",N706="2C",N706="Cd",N706="Ep",N706="Et",N706="Sm",N706="PtS",N706="PtR",N706="Pt"),0,K706)))))</f>
        <v>0</v>
      </c>
      <c r="Q706" s="53">
        <f t="shared" si="360"/>
        <v>0</v>
      </c>
      <c r="R706" s="53">
        <f t="shared" si="361"/>
        <v>0</v>
      </c>
      <c r="S706" s="53">
        <f t="shared" si="362"/>
        <v>0</v>
      </c>
      <c r="T706" s="54">
        <f t="shared" si="363"/>
        <v>0</v>
      </c>
      <c r="U706" s="54">
        <f t="shared" si="364"/>
        <v>0</v>
      </c>
      <c r="V706" s="54">
        <f t="shared" si="365"/>
        <v>63.029333333333348</v>
      </c>
      <c r="W706" s="54">
        <f t="shared" si="366"/>
        <v>0</v>
      </c>
      <c r="X706" s="54">
        <f t="shared" si="367"/>
        <v>0</v>
      </c>
      <c r="Y706" s="54">
        <f t="shared" si="368"/>
        <v>0</v>
      </c>
      <c r="Z706" s="54">
        <f t="shared" si="369"/>
        <v>0</v>
      </c>
      <c r="AA706" s="70">
        <f t="shared" si="370"/>
        <v>0</v>
      </c>
      <c r="AB706" s="74"/>
    </row>
    <row r="707" spans="1:28" ht="15.75">
      <c r="A707" s="140" t="s">
        <v>156</v>
      </c>
      <c r="B707" s="141"/>
      <c r="C707" s="141"/>
      <c r="D707" s="142"/>
      <c r="E707" s="47"/>
      <c r="F707" s="48"/>
      <c r="G707" s="47"/>
      <c r="H707" s="49"/>
      <c r="I707" s="47"/>
      <c r="J707" s="47"/>
      <c r="K707" s="50"/>
      <c r="L707" s="50"/>
      <c r="M707" s="50"/>
      <c r="N707" s="48"/>
      <c r="O707" s="51">
        <f>IF(OR(N707="Sm",N707="PtS",N707="PtR",N707="Pt"),P707,IF(AND(N707="C",K707&gt;0),K707+15*MAX(I707,J707)*0.001-0.06,IF(AND(N707="2C",K707&gt;0),K707+30*MAX(I707,J707)*0.001-0.06,IF(AND(N707="Cd",L707&gt;0,M707&gt;0),2*(L707+M707+10*MAX(I707,J707)*0.001-0.12),IF(AND(N707="Ep",M707&gt;0),M707+20*MAX(I707,J707)*0.001-0.06,IF(AND(N707="Et",M707&gt;0),2*(M707+10*MAX(I707,J707)*0.001-0.06),P707))))))</f>
        <v>0</v>
      </c>
      <c r="P707" s="93">
        <f>IF(AND(N707="Sm",K707&gt;0),K707+2*(15*MAX(I707,J707)*0.001)-0.06,IF(AND(N707="PtS",M707&gt;0),M707+30*MAX(I707,J707)*0.001+60*MAX(I707,J707)*0.001-0.05,IF(AND(N707="PtR",M707&gt;0),M707+60*MAX(I707,J707)*0.001,IF(AND(N707="Pt",M707&gt;0),M707+15*MAX(I707,J707)*0.001,IF(OR(N707="C",N707="2C",N707="Cd",N707="Ep",N707="Et",N707="Sm",N707="PtS",N707="PtR",N707="Pt"),0,K707)))))</f>
        <v>0</v>
      </c>
      <c r="Q707" s="53">
        <f t="shared" si="360"/>
        <v>0</v>
      </c>
      <c r="R707" s="53">
        <f t="shared" si="361"/>
        <v>0</v>
      </c>
      <c r="S707" s="53">
        <f t="shared" si="362"/>
        <v>0</v>
      </c>
      <c r="T707" s="54">
        <f t="shared" si="363"/>
        <v>0</v>
      </c>
      <c r="U707" s="54">
        <f t="shared" si="364"/>
        <v>0</v>
      </c>
      <c r="V707" s="54">
        <f t="shared" si="365"/>
        <v>0</v>
      </c>
      <c r="W707" s="54">
        <f t="shared" si="366"/>
        <v>0</v>
      </c>
      <c r="X707" s="54">
        <f t="shared" si="367"/>
        <v>0</v>
      </c>
      <c r="Y707" s="54">
        <f t="shared" si="368"/>
        <v>0</v>
      </c>
      <c r="Z707" s="54">
        <f t="shared" si="369"/>
        <v>0</v>
      </c>
      <c r="AA707" s="70">
        <f t="shared" si="370"/>
        <v>0</v>
      </c>
    </row>
    <row r="708" spans="1:28">
      <c r="A708" s="44"/>
      <c r="B708" s="72"/>
      <c r="C708" s="46" t="s">
        <v>70</v>
      </c>
      <c r="D708" s="46"/>
      <c r="E708" s="47">
        <v>1</v>
      </c>
      <c r="F708" s="48"/>
      <c r="G708" s="47">
        <f>K710/0.15+1</f>
        <v>20.266666666666669</v>
      </c>
      <c r="H708" s="49">
        <f>PRODUCT(E708,G708)</f>
        <v>20.266666666666669</v>
      </c>
      <c r="I708" s="47"/>
      <c r="J708" s="47">
        <v>12</v>
      </c>
      <c r="K708" s="50">
        <v>4.28</v>
      </c>
      <c r="L708" s="50"/>
      <c r="M708" s="50"/>
      <c r="N708" s="48" t="s">
        <v>67</v>
      </c>
      <c r="O708" s="51">
        <f>IF(OR(N708="Sm",N708="PtS",N708="PtR",N708="Pt"),P708,IF(AND(N708="C",K708&gt;0),K708+18*MAX(I708,J708)*0.001-0.06,IF(AND(N708="2C",K708&gt;0),K708+36*MAX(I708,J708)*0.001-0.06,IF(AND(N708="Cd",L708&gt;0,M708&gt;0),2*(L708+M708+10.25*MAX(I708,J708)*0.001-0.12),IF(AND(N708="Ep",M708&gt;0),M708+22*MAX(I708,J708)*0.001-0.06,IF(AND(N708="Et",M708&gt;0),2*(M708+12.25*MAX(I708,J708)*0.001-0.06),P708))))))</f>
        <v>4.652000000000001</v>
      </c>
      <c r="P708" s="93">
        <f>IF(AND(N708="Sm",K708&gt;0),K708+2*(17*MAX(I708,J708)*0.001)-0.06,IF(AND(N708="PtS",M708&gt;0),M708+35*MAX(I708,J708)*0.001+60*MAX(I708,J708)*0.001-0.05,IF(AND(N708="PtR",M708&gt;0),M708+60*MAX(I708,J708)*0.001,IF(AND(N708="Pt",M708&gt;0),M708+15*MAX(I708,J708)*0.001,IF(OR(N708="C",N708="2C",N708="Cd",N708="Ep",N708="Et",N708="Sm",N708="PtS",N708="PtR",N708="Pt"),0,K708)))))</f>
        <v>0</v>
      </c>
      <c r="Q708" s="53">
        <f t="shared" si="360"/>
        <v>0</v>
      </c>
      <c r="R708" s="53">
        <f t="shared" si="361"/>
        <v>0</v>
      </c>
      <c r="S708" s="53">
        <f t="shared" si="362"/>
        <v>0</v>
      </c>
      <c r="T708" s="54">
        <f t="shared" si="363"/>
        <v>0</v>
      </c>
      <c r="U708" s="54">
        <f t="shared" si="364"/>
        <v>0</v>
      </c>
      <c r="V708" s="54">
        <f t="shared" si="365"/>
        <v>0</v>
      </c>
      <c r="W708" s="54">
        <f t="shared" si="366"/>
        <v>94.280533333333366</v>
      </c>
      <c r="X708" s="54">
        <f t="shared" si="367"/>
        <v>0</v>
      </c>
      <c r="Y708" s="54">
        <f t="shared" si="368"/>
        <v>0</v>
      </c>
      <c r="Z708" s="54">
        <f t="shared" si="369"/>
        <v>0</v>
      </c>
      <c r="AA708" s="70">
        <f t="shared" si="370"/>
        <v>0</v>
      </c>
      <c r="AB708" s="74"/>
    </row>
    <row r="709" spans="1:28">
      <c r="A709" s="44"/>
      <c r="B709" s="55"/>
      <c r="C709" s="46" t="s">
        <v>71</v>
      </c>
      <c r="D709" s="46"/>
      <c r="E709" s="47">
        <v>1</v>
      </c>
      <c r="F709" s="48"/>
      <c r="G709" s="47">
        <f>K711/0.15+1</f>
        <v>20.266666666666669</v>
      </c>
      <c r="H709" s="49">
        <f>PRODUCT(E709,G709)</f>
        <v>20.266666666666669</v>
      </c>
      <c r="I709" s="47"/>
      <c r="J709" s="47">
        <v>12</v>
      </c>
      <c r="K709" s="50">
        <f>K708</f>
        <v>4.28</v>
      </c>
      <c r="L709" s="50"/>
      <c r="M709" s="50"/>
      <c r="N709" s="48" t="s">
        <v>67</v>
      </c>
      <c r="O709" s="51">
        <f>IF(OR(N709="Sm",N709="PtS",N709="PtR",N709="Pt"),P709,IF(AND(N709="C",K709&gt;0),K709+18*MAX(I709,J709)*0.001-0.06,IF(AND(N709="2C",K709&gt;0),K709+36*MAX(I709,J709)*0.001-0.06,IF(AND(N709="Cd",L709&gt;0,M709&gt;0),2*(L709+M709+10.25*MAX(I709,J709)*0.001-0.12),IF(AND(N709="Ep",M709&gt;0),M709+22*MAX(I709,J709)*0.001-0.06,IF(AND(N709="Et",M709&gt;0),2*(M709+12.25*MAX(I709,J709)*0.001-0.06),P709))))))</f>
        <v>4.652000000000001</v>
      </c>
      <c r="P709" s="93">
        <f>IF(AND(N709="Sm",K709&gt;0),K709+2*(17*MAX(I709,J709)*0.001)-0.06,IF(AND(N709="PtS",M709&gt;0),M709+35*MAX(I709,J709)*0.001+60*MAX(I709,J709)*0.001-0.05,IF(AND(N709="PtR",M709&gt;0),M709+60*MAX(I709,J709)*0.001,IF(AND(N709="Pt",M709&gt;0),M709+15*MAX(I709,J709)*0.001,IF(OR(N709="C",N709="2C",N709="Cd",N709="Ep",N709="Et",N709="Sm",N709="PtS",N709="PtR",N709="Pt"),0,K709)))))</f>
        <v>0</v>
      </c>
      <c r="Q709" s="53">
        <f t="shared" si="360"/>
        <v>0</v>
      </c>
      <c r="R709" s="53">
        <f t="shared" si="361"/>
        <v>0</v>
      </c>
      <c r="S709" s="53">
        <f t="shared" si="362"/>
        <v>0</v>
      </c>
      <c r="T709" s="54">
        <f t="shared" si="363"/>
        <v>0</v>
      </c>
      <c r="U709" s="54">
        <f t="shared" si="364"/>
        <v>0</v>
      </c>
      <c r="V709" s="54">
        <f t="shared" si="365"/>
        <v>0</v>
      </c>
      <c r="W709" s="54">
        <f t="shared" si="366"/>
        <v>94.280533333333366</v>
      </c>
      <c r="X709" s="54">
        <f t="shared" si="367"/>
        <v>0</v>
      </c>
      <c r="Y709" s="54">
        <f t="shared" si="368"/>
        <v>0</v>
      </c>
      <c r="Z709" s="54">
        <f t="shared" si="369"/>
        <v>0</v>
      </c>
      <c r="AA709" s="70">
        <f t="shared" si="370"/>
        <v>0</v>
      </c>
      <c r="AB709" s="74"/>
    </row>
    <row r="710" spans="1:28">
      <c r="A710" s="44"/>
      <c r="B710" s="72"/>
      <c r="C710" s="46" t="s">
        <v>148</v>
      </c>
      <c r="D710" s="46"/>
      <c r="E710" s="47">
        <v>1</v>
      </c>
      <c r="F710" s="48"/>
      <c r="G710" s="47">
        <f>K711/0.15+1</f>
        <v>20.266666666666669</v>
      </c>
      <c r="H710" s="49">
        <f>PRODUCT(E710,G710)</f>
        <v>20.266666666666669</v>
      </c>
      <c r="I710" s="47"/>
      <c r="J710" s="47">
        <v>10</v>
      </c>
      <c r="K710" s="50">
        <v>2.89</v>
      </c>
      <c r="L710" s="50"/>
      <c r="M710" s="50"/>
      <c r="N710" s="48" t="s">
        <v>67</v>
      </c>
      <c r="O710" s="51">
        <f>IF(OR(N710="Sm",N710="PtS",N710="PtR",N710="Pt"),P710,IF(AND(N710="C",K710&gt;0),K710+18*MAX(I710,J710)*0.001-0.06,IF(AND(N710="2C",K710&gt;0),K710+18*MAX(I710,J710)*0.001-0.03+0.2,IF(AND(N710="Cd",L710&gt;0,M710&gt;0),2*(L710+M710+10.25*MAX(I710,J710)*0.001-0.12),IF(AND(N710="Ep",M710&gt;0),M710+22*MAX(I710,J710)*0.001-0.06,IF(AND(N710="Et",M710&gt;0),2*(M710+12.25*MAX(I710,J710)*0.001-0.06),P710))))))</f>
        <v>3.2400000000000007</v>
      </c>
      <c r="P710" s="93">
        <f>IF(AND(N710="Sm",K710&gt;0),K710+2*(17*MAX(I710,J710)*0.001)-0.06,IF(AND(N710="PtS",M710&gt;0),M710+35*MAX(I710,J710)*0.001+60*MAX(I710,J710)*0.001-0.05,IF(AND(N710="PtR",M710&gt;0),M710+60*MAX(I710,J710)*0.001,IF(AND(N710="Pt",M710&gt;0),M710+15*MAX(I710,J710)*0.001,IF(OR(N710="C",N710="2C",N710="Cd",N710="Ep",N710="Et",N710="Sm",N710="PtS",N710="PtR",N710="Pt"),0,K710)))))</f>
        <v>0</v>
      </c>
      <c r="Q710" s="53">
        <f t="shared" si="360"/>
        <v>0</v>
      </c>
      <c r="R710" s="53">
        <f t="shared" si="361"/>
        <v>0</v>
      </c>
      <c r="S710" s="53">
        <f t="shared" si="362"/>
        <v>0</v>
      </c>
      <c r="T710" s="54">
        <f t="shared" si="363"/>
        <v>0</v>
      </c>
      <c r="U710" s="54">
        <f t="shared" si="364"/>
        <v>0</v>
      </c>
      <c r="V710" s="54">
        <f t="shared" si="365"/>
        <v>65.664000000000016</v>
      </c>
      <c r="W710" s="54">
        <f t="shared" si="366"/>
        <v>0</v>
      </c>
      <c r="X710" s="54">
        <f t="shared" si="367"/>
        <v>0</v>
      </c>
      <c r="Y710" s="54">
        <f t="shared" si="368"/>
        <v>0</v>
      </c>
      <c r="Z710" s="54">
        <f t="shared" si="369"/>
        <v>0</v>
      </c>
      <c r="AA710" s="70">
        <f t="shared" si="370"/>
        <v>0</v>
      </c>
      <c r="AB710" s="74"/>
    </row>
    <row r="711" spans="1:28">
      <c r="A711" s="44"/>
      <c r="B711" s="55"/>
      <c r="C711" s="46" t="s">
        <v>149</v>
      </c>
      <c r="D711" s="46"/>
      <c r="E711" s="47">
        <v>1</v>
      </c>
      <c r="F711" s="48"/>
      <c r="G711" s="47">
        <f>K710/0.15+1</f>
        <v>20.266666666666669</v>
      </c>
      <c r="H711" s="49">
        <f>PRODUCT(E711,G711)</f>
        <v>20.266666666666669</v>
      </c>
      <c r="I711" s="47"/>
      <c r="J711" s="47">
        <v>10</v>
      </c>
      <c r="K711" s="50">
        <f>K710</f>
        <v>2.89</v>
      </c>
      <c r="L711" s="50"/>
      <c r="M711" s="50"/>
      <c r="N711" s="48" t="s">
        <v>67</v>
      </c>
      <c r="O711" s="51">
        <f>IF(OR(N711="Sm",N711="PtS",N711="PtR",N711="Pt"),P711,IF(AND(N711="C",K711&gt;0),K711+18*MAX(I711,J711)*0.001-0.06,IF(AND(N711="2C",K711&gt;0),K711+18*MAX(I711,J711)*0.001-0.06+0.16-0.06,IF(AND(N711="Cd",L711&gt;0,M711&gt;0),2*(L711+M711+10.25*MAX(I711,J711)*0.001-0.12),IF(AND(N711="Ep",M711&gt;0),M711+22*MAX(I711,J711)*0.001-0.06,IF(AND(N711="Et",M711&gt;0),2*(M711+12.25*MAX(I711,J711)*0.001-0.06),P711))))))</f>
        <v>3.1100000000000003</v>
      </c>
      <c r="P711" s="93">
        <f>IF(AND(N711="Sm",K711&gt;0),K711+2*(17*MAX(I711,J711)*0.001)-0.06,IF(AND(N711="PtS",M711&gt;0),M711+35*MAX(I711,J711)*0.001+60*MAX(I711,J711)*0.001-0.05,IF(AND(N711="PtR",M711&gt;0),M711+60*MAX(I711,J711)*0.001,IF(AND(N711="Pt",M711&gt;0),M711+15*MAX(I711,J711)*0.001,IF(OR(N711="C",N711="2C",N711="Cd",N711="Ep",N711="Et",N711="Sm",N711="PtS",N711="PtR",N711="Pt"),0,K711)))))</f>
        <v>0</v>
      </c>
      <c r="Q711" s="53">
        <f t="shared" si="360"/>
        <v>0</v>
      </c>
      <c r="R711" s="53">
        <f t="shared" si="361"/>
        <v>0</v>
      </c>
      <c r="S711" s="53">
        <f t="shared" si="362"/>
        <v>0</v>
      </c>
      <c r="T711" s="54">
        <f t="shared" si="363"/>
        <v>0</v>
      </c>
      <c r="U711" s="54">
        <f t="shared" si="364"/>
        <v>0</v>
      </c>
      <c r="V711" s="54">
        <f t="shared" si="365"/>
        <v>63.029333333333348</v>
      </c>
      <c r="W711" s="54">
        <f t="shared" si="366"/>
        <v>0</v>
      </c>
      <c r="X711" s="54">
        <f t="shared" si="367"/>
        <v>0</v>
      </c>
      <c r="Y711" s="54">
        <f t="shared" si="368"/>
        <v>0</v>
      </c>
      <c r="Z711" s="54">
        <f t="shared" si="369"/>
        <v>0</v>
      </c>
      <c r="AA711" s="70">
        <f t="shared" si="370"/>
        <v>0</v>
      </c>
      <c r="AB711" s="74"/>
    </row>
    <row r="712" spans="1:28" ht="15.75">
      <c r="A712" s="140" t="s">
        <v>157</v>
      </c>
      <c r="B712" s="141"/>
      <c r="C712" s="141"/>
      <c r="D712" s="142"/>
      <c r="E712" s="47"/>
      <c r="F712" s="48"/>
      <c r="G712" s="47"/>
      <c r="H712" s="49"/>
      <c r="I712" s="47"/>
      <c r="J712" s="47"/>
      <c r="K712" s="50"/>
      <c r="L712" s="50"/>
      <c r="M712" s="50"/>
      <c r="N712" s="48"/>
      <c r="O712" s="51">
        <f>IF(OR(N712="Sm",N712="PtS",N712="PtR",N712="Pt"),P712,IF(AND(N712="C",K712&gt;0),K712+15*MAX(I712,J712)*0.001-0.06,IF(AND(N712="2C",K712&gt;0),K712+30*MAX(I712,J712)*0.001-0.06,IF(AND(N712="Cd",L712&gt;0,M712&gt;0),2*(L712+M712+10*MAX(I712,J712)*0.001-0.12),IF(AND(N712="Ep",M712&gt;0),M712+20*MAX(I712,J712)*0.001-0.06,IF(AND(N712="Et",M712&gt;0),2*(M712+10*MAX(I712,J712)*0.001-0.06),P712))))))</f>
        <v>0</v>
      </c>
      <c r="P712" s="93">
        <f>IF(AND(N712="Sm",K712&gt;0),K712+2*(15*MAX(I712,J712)*0.001)-0.06,IF(AND(N712="PtS",M712&gt;0),M712+30*MAX(I712,J712)*0.001+60*MAX(I712,J712)*0.001-0.05,IF(AND(N712="PtR",M712&gt;0),M712+60*MAX(I712,J712)*0.001,IF(AND(N712="Pt",M712&gt;0),M712+15*MAX(I712,J712)*0.001,IF(OR(N712="C",N712="2C",N712="Cd",N712="Ep",N712="Et",N712="Sm",N712="PtS",N712="PtR",N712="Pt"),0,K712)))))</f>
        <v>0</v>
      </c>
      <c r="Q712" s="53">
        <f t="shared" si="360"/>
        <v>0</v>
      </c>
      <c r="R712" s="53">
        <f t="shared" si="361"/>
        <v>0</v>
      </c>
      <c r="S712" s="53">
        <f t="shared" si="362"/>
        <v>0</v>
      </c>
      <c r="T712" s="54">
        <f t="shared" si="363"/>
        <v>0</v>
      </c>
      <c r="U712" s="54">
        <f t="shared" si="364"/>
        <v>0</v>
      </c>
      <c r="V712" s="54">
        <f t="shared" si="365"/>
        <v>0</v>
      </c>
      <c r="W712" s="54">
        <f t="shared" si="366"/>
        <v>0</v>
      </c>
      <c r="X712" s="54">
        <f t="shared" si="367"/>
        <v>0</v>
      </c>
      <c r="Y712" s="54">
        <f t="shared" si="368"/>
        <v>0</v>
      </c>
      <c r="Z712" s="54">
        <f t="shared" si="369"/>
        <v>0</v>
      </c>
      <c r="AA712" s="70">
        <f t="shared" si="370"/>
        <v>0</v>
      </c>
    </row>
    <row r="713" spans="1:28">
      <c r="A713" s="44"/>
      <c r="B713" s="72"/>
      <c r="C713" s="46" t="s">
        <v>70</v>
      </c>
      <c r="D713" s="46"/>
      <c r="E713" s="47">
        <v>1</v>
      </c>
      <c r="F713" s="48"/>
      <c r="G713" s="47">
        <f>K715/0.15+1</f>
        <v>20.266666666666669</v>
      </c>
      <c r="H713" s="49">
        <f>PRODUCT(E713,G713)</f>
        <v>20.266666666666669</v>
      </c>
      <c r="I713" s="47"/>
      <c r="J713" s="47">
        <v>12</v>
      </c>
      <c r="K713" s="50">
        <v>4.28</v>
      </c>
      <c r="L713" s="50"/>
      <c r="M713" s="50"/>
      <c r="N713" s="48" t="s">
        <v>67</v>
      </c>
      <c r="O713" s="51">
        <f>IF(OR(N713="Sm",N713="PtS",N713="PtR",N713="Pt"),P713,IF(AND(N713="C",K713&gt;0),K713+18*MAX(I713,J713)*0.001-0.06,IF(AND(N713="2C",K713&gt;0),K713+36*MAX(I713,J713)*0.001-0.06,IF(AND(N713="Cd",L713&gt;0,M713&gt;0),2*(L713+M713+10.25*MAX(I713,J713)*0.001-0.12),IF(AND(N713="Ep",M713&gt;0),M713+22*MAX(I713,J713)*0.001-0.06,IF(AND(N713="Et",M713&gt;0),2*(M713+12.25*MAX(I713,J713)*0.001-0.06),P713))))))</f>
        <v>4.652000000000001</v>
      </c>
      <c r="P713" s="93">
        <f>IF(AND(N713="Sm",K713&gt;0),K713+2*(17*MAX(I713,J713)*0.001)-0.06,IF(AND(N713="PtS",M713&gt;0),M713+35*MAX(I713,J713)*0.001+60*MAX(I713,J713)*0.001-0.05,IF(AND(N713="PtR",M713&gt;0),M713+60*MAX(I713,J713)*0.001,IF(AND(N713="Pt",M713&gt;0),M713+15*MAX(I713,J713)*0.001,IF(OR(N713="C",N713="2C",N713="Cd",N713="Ep",N713="Et",N713="Sm",N713="PtS",N713="PtR",N713="Pt"),0,K713)))))</f>
        <v>0</v>
      </c>
      <c r="Q713" s="53">
        <f t="shared" si="360"/>
        <v>0</v>
      </c>
      <c r="R713" s="53">
        <f t="shared" si="361"/>
        <v>0</v>
      </c>
      <c r="S713" s="53">
        <f t="shared" si="362"/>
        <v>0</v>
      </c>
      <c r="T713" s="54">
        <f t="shared" si="363"/>
        <v>0</v>
      </c>
      <c r="U713" s="54">
        <f t="shared" si="364"/>
        <v>0</v>
      </c>
      <c r="V713" s="54">
        <f t="shared" si="365"/>
        <v>0</v>
      </c>
      <c r="W713" s="54">
        <f t="shared" si="366"/>
        <v>94.280533333333366</v>
      </c>
      <c r="X713" s="54">
        <f t="shared" si="367"/>
        <v>0</v>
      </c>
      <c r="Y713" s="54">
        <f t="shared" si="368"/>
        <v>0</v>
      </c>
      <c r="Z713" s="54">
        <f t="shared" si="369"/>
        <v>0</v>
      </c>
      <c r="AA713" s="70">
        <f t="shared" si="370"/>
        <v>0</v>
      </c>
      <c r="AB713" s="74"/>
    </row>
    <row r="714" spans="1:28">
      <c r="A714" s="44"/>
      <c r="B714" s="55"/>
      <c r="C714" s="46" t="s">
        <v>71</v>
      </c>
      <c r="D714" s="46"/>
      <c r="E714" s="47">
        <v>1</v>
      </c>
      <c r="F714" s="48"/>
      <c r="G714" s="47">
        <f>K716/0.15+1</f>
        <v>20.266666666666669</v>
      </c>
      <c r="H714" s="49">
        <f>PRODUCT(E714,G714)</f>
        <v>20.266666666666669</v>
      </c>
      <c r="I714" s="47"/>
      <c r="J714" s="47">
        <v>12</v>
      </c>
      <c r="K714" s="50">
        <f>K713</f>
        <v>4.28</v>
      </c>
      <c r="L714" s="50"/>
      <c r="M714" s="50"/>
      <c r="N714" s="48" t="s">
        <v>67</v>
      </c>
      <c r="O714" s="51">
        <f>IF(OR(N714="Sm",N714="PtS",N714="PtR",N714="Pt"),P714,IF(AND(N714="C",K714&gt;0),K714+18*MAX(I714,J714)*0.001-0.06,IF(AND(N714="2C",K714&gt;0),K714+36*MAX(I714,J714)*0.001-0.06,IF(AND(N714="Cd",L714&gt;0,M714&gt;0),2*(L714+M714+10.25*MAX(I714,J714)*0.001-0.12),IF(AND(N714="Ep",M714&gt;0),M714+22*MAX(I714,J714)*0.001-0.06,IF(AND(N714="Et",M714&gt;0),2*(M714+12.25*MAX(I714,J714)*0.001-0.06),P714))))))</f>
        <v>4.652000000000001</v>
      </c>
      <c r="P714" s="93">
        <f>IF(AND(N714="Sm",K714&gt;0),K714+2*(17*MAX(I714,J714)*0.001)-0.06,IF(AND(N714="PtS",M714&gt;0),M714+35*MAX(I714,J714)*0.001+60*MAX(I714,J714)*0.001-0.05,IF(AND(N714="PtR",M714&gt;0),M714+60*MAX(I714,J714)*0.001,IF(AND(N714="Pt",M714&gt;0),M714+15*MAX(I714,J714)*0.001,IF(OR(N714="C",N714="2C",N714="Cd",N714="Ep",N714="Et",N714="Sm",N714="PtS",N714="PtR",N714="Pt"),0,K714)))))</f>
        <v>0</v>
      </c>
      <c r="Q714" s="53">
        <f t="shared" si="360"/>
        <v>0</v>
      </c>
      <c r="R714" s="53">
        <f t="shared" si="361"/>
        <v>0</v>
      </c>
      <c r="S714" s="53">
        <f t="shared" si="362"/>
        <v>0</v>
      </c>
      <c r="T714" s="54">
        <f t="shared" si="363"/>
        <v>0</v>
      </c>
      <c r="U714" s="54">
        <f t="shared" si="364"/>
        <v>0</v>
      </c>
      <c r="V714" s="54">
        <f t="shared" si="365"/>
        <v>0</v>
      </c>
      <c r="W714" s="54">
        <f t="shared" si="366"/>
        <v>94.280533333333366</v>
      </c>
      <c r="X714" s="54">
        <f t="shared" si="367"/>
        <v>0</v>
      </c>
      <c r="Y714" s="54">
        <f t="shared" si="368"/>
        <v>0</v>
      </c>
      <c r="Z714" s="54">
        <f t="shared" si="369"/>
        <v>0</v>
      </c>
      <c r="AA714" s="70">
        <f t="shared" si="370"/>
        <v>0</v>
      </c>
      <c r="AB714" s="74"/>
    </row>
    <row r="715" spans="1:28">
      <c r="A715" s="44"/>
      <c r="B715" s="72"/>
      <c r="C715" s="46" t="s">
        <v>148</v>
      </c>
      <c r="D715" s="46"/>
      <c r="E715" s="47">
        <v>1</v>
      </c>
      <c r="F715" s="48"/>
      <c r="G715" s="47">
        <f>K716/0.15+1</f>
        <v>20.266666666666669</v>
      </c>
      <c r="H715" s="49">
        <f>PRODUCT(E715,G715)</f>
        <v>20.266666666666669</v>
      </c>
      <c r="I715" s="47"/>
      <c r="J715" s="47">
        <v>10</v>
      </c>
      <c r="K715" s="50">
        <v>2.89</v>
      </c>
      <c r="L715" s="50"/>
      <c r="M715" s="50"/>
      <c r="N715" s="48" t="s">
        <v>67</v>
      </c>
      <c r="O715" s="51">
        <f>IF(OR(N715="Sm",N715="PtS",N715="PtR",N715="Pt"),P715,IF(AND(N715="C",K715&gt;0),K715+18*MAX(I715,J715)*0.001-0.06,IF(AND(N715="2C",K715&gt;0),K715+18*MAX(I715,J715)*0.001-0.03+0.2,IF(AND(N715="Cd",L715&gt;0,M715&gt;0),2*(L715+M715+10.25*MAX(I715,J715)*0.001-0.12),IF(AND(N715="Ep",M715&gt;0),M715+22*MAX(I715,J715)*0.001-0.06,IF(AND(N715="Et",M715&gt;0),2*(M715+12.25*MAX(I715,J715)*0.001-0.06),P715))))))</f>
        <v>3.2400000000000007</v>
      </c>
      <c r="P715" s="93">
        <f>IF(AND(N715="Sm",K715&gt;0),K715+2*(17*MAX(I715,J715)*0.001)-0.06,IF(AND(N715="PtS",M715&gt;0),M715+35*MAX(I715,J715)*0.001+60*MAX(I715,J715)*0.001-0.05,IF(AND(N715="PtR",M715&gt;0),M715+60*MAX(I715,J715)*0.001,IF(AND(N715="Pt",M715&gt;0),M715+15*MAX(I715,J715)*0.001,IF(OR(N715="C",N715="2C",N715="Cd",N715="Ep",N715="Et",N715="Sm",N715="PtS",N715="PtR",N715="Pt"),0,K715)))))</f>
        <v>0</v>
      </c>
      <c r="Q715" s="53">
        <f t="shared" si="360"/>
        <v>0</v>
      </c>
      <c r="R715" s="53">
        <f t="shared" si="361"/>
        <v>0</v>
      </c>
      <c r="S715" s="53">
        <f t="shared" si="362"/>
        <v>0</v>
      </c>
      <c r="T715" s="54">
        <f t="shared" si="363"/>
        <v>0</v>
      </c>
      <c r="U715" s="54">
        <f t="shared" si="364"/>
        <v>0</v>
      </c>
      <c r="V715" s="54">
        <f t="shared" si="365"/>
        <v>65.664000000000016</v>
      </c>
      <c r="W715" s="54">
        <f t="shared" si="366"/>
        <v>0</v>
      </c>
      <c r="X715" s="54">
        <f t="shared" si="367"/>
        <v>0</v>
      </c>
      <c r="Y715" s="54">
        <f t="shared" si="368"/>
        <v>0</v>
      </c>
      <c r="Z715" s="54">
        <f t="shared" si="369"/>
        <v>0</v>
      </c>
      <c r="AA715" s="70">
        <f t="shared" si="370"/>
        <v>0</v>
      </c>
      <c r="AB715" s="74"/>
    </row>
    <row r="716" spans="1:28">
      <c r="A716" s="44"/>
      <c r="B716" s="55"/>
      <c r="C716" s="46" t="s">
        <v>149</v>
      </c>
      <c r="D716" s="46"/>
      <c r="E716" s="47">
        <v>1</v>
      </c>
      <c r="F716" s="48"/>
      <c r="G716" s="47">
        <f>K715/0.15+1</f>
        <v>20.266666666666669</v>
      </c>
      <c r="H716" s="49">
        <f>PRODUCT(E716,G716)</f>
        <v>20.266666666666669</v>
      </c>
      <c r="I716" s="47"/>
      <c r="J716" s="47">
        <v>10</v>
      </c>
      <c r="K716" s="50">
        <f>K715</f>
        <v>2.89</v>
      </c>
      <c r="L716" s="50"/>
      <c r="M716" s="50"/>
      <c r="N716" s="48" t="s">
        <v>67</v>
      </c>
      <c r="O716" s="51">
        <f>IF(OR(N716="Sm",N716="PtS",N716="PtR",N716="Pt"),P716,IF(AND(N716="C",K716&gt;0),K716+18*MAX(I716,J716)*0.001-0.06,IF(AND(N716="2C",K716&gt;0),K716+18*MAX(I716,J716)*0.001-0.06+0.16-0.06,IF(AND(N716="Cd",L716&gt;0,M716&gt;0),2*(L716+M716+10.25*MAX(I716,J716)*0.001-0.12),IF(AND(N716="Ep",M716&gt;0),M716+22*MAX(I716,J716)*0.001-0.06,IF(AND(N716="Et",M716&gt;0),2*(M716+12.25*MAX(I716,J716)*0.001-0.06),P716))))))</f>
        <v>3.1100000000000003</v>
      </c>
      <c r="P716" s="93">
        <f>IF(AND(N716="Sm",K716&gt;0),K716+2*(17*MAX(I716,J716)*0.001)-0.06,IF(AND(N716="PtS",M716&gt;0),M716+35*MAX(I716,J716)*0.001+60*MAX(I716,J716)*0.001-0.05,IF(AND(N716="PtR",M716&gt;0),M716+60*MAX(I716,J716)*0.001,IF(AND(N716="Pt",M716&gt;0),M716+15*MAX(I716,J716)*0.001,IF(OR(N716="C",N716="2C",N716="Cd",N716="Ep",N716="Et",N716="Sm",N716="PtS",N716="PtR",N716="Pt"),0,K716)))))</f>
        <v>0</v>
      </c>
      <c r="Q716" s="53">
        <f t="shared" si="360"/>
        <v>0</v>
      </c>
      <c r="R716" s="53">
        <f t="shared" si="361"/>
        <v>0</v>
      </c>
      <c r="S716" s="53">
        <f t="shared" si="362"/>
        <v>0</v>
      </c>
      <c r="T716" s="54">
        <f t="shared" si="363"/>
        <v>0</v>
      </c>
      <c r="U716" s="54">
        <f t="shared" si="364"/>
        <v>0</v>
      </c>
      <c r="V716" s="54">
        <f t="shared" si="365"/>
        <v>63.029333333333348</v>
      </c>
      <c r="W716" s="54">
        <f t="shared" si="366"/>
        <v>0</v>
      </c>
      <c r="X716" s="54">
        <f t="shared" si="367"/>
        <v>0</v>
      </c>
      <c r="Y716" s="54">
        <f t="shared" si="368"/>
        <v>0</v>
      </c>
      <c r="Z716" s="54">
        <f t="shared" si="369"/>
        <v>0</v>
      </c>
      <c r="AA716" s="70">
        <f t="shared" si="370"/>
        <v>0</v>
      </c>
      <c r="AB716" s="74"/>
    </row>
    <row r="717" spans="1:28" ht="15.75">
      <c r="A717" s="140" t="s">
        <v>158</v>
      </c>
      <c r="B717" s="141"/>
      <c r="C717" s="141"/>
      <c r="D717" s="142"/>
      <c r="E717" s="47"/>
      <c r="F717" s="48"/>
      <c r="G717" s="47"/>
      <c r="H717" s="49"/>
      <c r="I717" s="47"/>
      <c r="J717" s="47"/>
      <c r="K717" s="50"/>
      <c r="L717" s="50"/>
      <c r="M717" s="50"/>
      <c r="N717" s="48"/>
      <c r="O717" s="51">
        <f>IF(OR(N717="Sm",N717="PtS",N717="PtR",N717="Pt"),P717,IF(AND(N717="C",K717&gt;0),K717+15*MAX(I717,J717)*0.001-0.06,IF(AND(N717="2C",K717&gt;0),K717+30*MAX(I717,J717)*0.001-0.06,IF(AND(N717="Cd",L717&gt;0,M717&gt;0),2*(L717+M717+10*MAX(I717,J717)*0.001-0.12),IF(AND(N717="Ep",M717&gt;0),M717+20*MAX(I717,J717)*0.001-0.06,IF(AND(N717="Et",M717&gt;0),2*(M717+10*MAX(I717,J717)*0.001-0.06),P717))))))</f>
        <v>0</v>
      </c>
      <c r="P717" s="93">
        <f>IF(AND(N717="Sm",K717&gt;0),K717+2*(15*MAX(I717,J717)*0.001)-0.06,IF(AND(N717="PtS",M717&gt;0),M717+30*MAX(I717,J717)*0.001+60*MAX(I717,J717)*0.001-0.05,IF(AND(N717="PtR",M717&gt;0),M717+60*MAX(I717,J717)*0.001,IF(AND(N717="Pt",M717&gt;0),M717+15*MAX(I717,J717)*0.001,IF(OR(N717="C",N717="2C",N717="Cd",N717="Ep",N717="Et",N717="Sm",N717="PtS",N717="PtR",N717="Pt"),0,K717)))))</f>
        <v>0</v>
      </c>
      <c r="Q717" s="53">
        <f t="shared" si="360"/>
        <v>0</v>
      </c>
      <c r="R717" s="53">
        <f t="shared" si="361"/>
        <v>0</v>
      </c>
      <c r="S717" s="53">
        <f t="shared" si="362"/>
        <v>0</v>
      </c>
      <c r="T717" s="54">
        <f t="shared" si="363"/>
        <v>0</v>
      </c>
      <c r="U717" s="54">
        <f t="shared" si="364"/>
        <v>0</v>
      </c>
      <c r="V717" s="54">
        <f t="shared" si="365"/>
        <v>0</v>
      </c>
      <c r="W717" s="54">
        <f t="shared" si="366"/>
        <v>0</v>
      </c>
      <c r="X717" s="54">
        <f t="shared" si="367"/>
        <v>0</v>
      </c>
      <c r="Y717" s="54">
        <f t="shared" si="368"/>
        <v>0</v>
      </c>
      <c r="Z717" s="54">
        <f t="shared" si="369"/>
        <v>0</v>
      </c>
      <c r="AA717" s="70">
        <f t="shared" si="370"/>
        <v>0</v>
      </c>
    </row>
    <row r="718" spans="1:28">
      <c r="A718" s="44"/>
      <c r="B718" s="72"/>
      <c r="C718" s="46" t="s">
        <v>70</v>
      </c>
      <c r="D718" s="46"/>
      <c r="E718" s="47">
        <v>1</v>
      </c>
      <c r="F718" s="48"/>
      <c r="G718" s="47">
        <f>K720/0.15+1</f>
        <v>20.266666666666669</v>
      </c>
      <c r="H718" s="49">
        <f>PRODUCT(E718,G718)</f>
        <v>20.266666666666669</v>
      </c>
      <c r="I718" s="47"/>
      <c r="J718" s="47">
        <v>12</v>
      </c>
      <c r="K718" s="50">
        <v>4.28</v>
      </c>
      <c r="L718" s="50"/>
      <c r="M718" s="50"/>
      <c r="N718" s="48" t="s">
        <v>67</v>
      </c>
      <c r="O718" s="51">
        <f>IF(OR(N718="Sm",N718="PtS",N718="PtR",N718="Pt"),P718,IF(AND(N718="C",K718&gt;0),K718+18*MAX(I718,J718)*0.001-0.06,IF(AND(N718="2C",K718&gt;0),K718+36*MAX(I718,J718)*0.001-0.06,IF(AND(N718="Cd",L718&gt;0,M718&gt;0),2*(L718+M718+10.25*MAX(I718,J718)*0.001-0.12),IF(AND(N718="Ep",M718&gt;0),M718+22*MAX(I718,J718)*0.001-0.06,IF(AND(N718="Et",M718&gt;0),2*(M718+12.25*MAX(I718,J718)*0.001-0.06),P718))))))</f>
        <v>4.652000000000001</v>
      </c>
      <c r="P718" s="93">
        <f>IF(AND(N718="Sm",K718&gt;0),K718+2*(17*MAX(I718,J718)*0.001)-0.06,IF(AND(N718="PtS",M718&gt;0),M718+35*MAX(I718,J718)*0.001+60*MAX(I718,J718)*0.001-0.05,IF(AND(N718="PtR",M718&gt;0),M718+60*MAX(I718,J718)*0.001,IF(AND(N718="Pt",M718&gt;0),M718+15*MAX(I718,J718)*0.001,IF(OR(N718="C",N718="2C",N718="Cd",N718="Ep",N718="Et",N718="Sm",N718="PtS",N718="PtR",N718="Pt"),0,K718)))))</f>
        <v>0</v>
      </c>
      <c r="Q718" s="53">
        <f t="shared" si="360"/>
        <v>0</v>
      </c>
      <c r="R718" s="53">
        <f t="shared" si="361"/>
        <v>0</v>
      </c>
      <c r="S718" s="53">
        <f t="shared" si="362"/>
        <v>0</v>
      </c>
      <c r="T718" s="54">
        <f t="shared" si="363"/>
        <v>0</v>
      </c>
      <c r="U718" s="54">
        <f t="shared" si="364"/>
        <v>0</v>
      </c>
      <c r="V718" s="54">
        <f t="shared" si="365"/>
        <v>0</v>
      </c>
      <c r="W718" s="54">
        <f t="shared" si="366"/>
        <v>94.280533333333366</v>
      </c>
      <c r="X718" s="54">
        <f t="shared" si="367"/>
        <v>0</v>
      </c>
      <c r="Y718" s="54">
        <f t="shared" si="368"/>
        <v>0</v>
      </c>
      <c r="Z718" s="54">
        <f t="shared" si="369"/>
        <v>0</v>
      </c>
      <c r="AA718" s="70">
        <f t="shared" si="370"/>
        <v>0</v>
      </c>
      <c r="AB718" s="74"/>
    </row>
    <row r="719" spans="1:28">
      <c r="A719" s="44"/>
      <c r="B719" s="55"/>
      <c r="C719" s="46" t="s">
        <v>71</v>
      </c>
      <c r="D719" s="46"/>
      <c r="E719" s="47">
        <v>1</v>
      </c>
      <c r="F719" s="48"/>
      <c r="G719" s="47">
        <f>K721/0.15+1</f>
        <v>20.266666666666669</v>
      </c>
      <c r="H719" s="49">
        <f>PRODUCT(E719,G719)</f>
        <v>20.266666666666669</v>
      </c>
      <c r="I719" s="47"/>
      <c r="J719" s="47">
        <v>12</v>
      </c>
      <c r="K719" s="50">
        <f>K718</f>
        <v>4.28</v>
      </c>
      <c r="L719" s="50"/>
      <c r="M719" s="50"/>
      <c r="N719" s="48" t="s">
        <v>67</v>
      </c>
      <c r="O719" s="51">
        <f>IF(OR(N719="Sm",N719="PtS",N719="PtR",N719="Pt"),P719,IF(AND(N719="C",K719&gt;0),K719+18*MAX(I719,J719)*0.001-0.06,IF(AND(N719="2C",K719&gt;0),K719+36*MAX(I719,J719)*0.001-0.06,IF(AND(N719="Cd",L719&gt;0,M719&gt;0),2*(L719+M719+10.25*MAX(I719,J719)*0.001-0.12),IF(AND(N719="Ep",M719&gt;0),M719+22*MAX(I719,J719)*0.001-0.06,IF(AND(N719="Et",M719&gt;0),2*(M719+12.25*MAX(I719,J719)*0.001-0.06),P719))))))</f>
        <v>4.652000000000001</v>
      </c>
      <c r="P719" s="93">
        <f>IF(AND(N719="Sm",K719&gt;0),K719+2*(17*MAX(I719,J719)*0.001)-0.06,IF(AND(N719="PtS",M719&gt;0),M719+35*MAX(I719,J719)*0.001+60*MAX(I719,J719)*0.001-0.05,IF(AND(N719="PtR",M719&gt;0),M719+60*MAX(I719,J719)*0.001,IF(AND(N719="Pt",M719&gt;0),M719+15*MAX(I719,J719)*0.001,IF(OR(N719="C",N719="2C",N719="Cd",N719="Ep",N719="Et",N719="Sm",N719="PtS",N719="PtR",N719="Pt"),0,K719)))))</f>
        <v>0</v>
      </c>
      <c r="Q719" s="53">
        <f t="shared" si="360"/>
        <v>0</v>
      </c>
      <c r="R719" s="53">
        <f t="shared" si="361"/>
        <v>0</v>
      </c>
      <c r="S719" s="53">
        <f t="shared" si="362"/>
        <v>0</v>
      </c>
      <c r="T719" s="54">
        <f t="shared" si="363"/>
        <v>0</v>
      </c>
      <c r="U719" s="54">
        <f t="shared" si="364"/>
        <v>0</v>
      </c>
      <c r="V719" s="54">
        <f t="shared" si="365"/>
        <v>0</v>
      </c>
      <c r="W719" s="54">
        <f t="shared" si="366"/>
        <v>94.280533333333366</v>
      </c>
      <c r="X719" s="54">
        <f t="shared" si="367"/>
        <v>0</v>
      </c>
      <c r="Y719" s="54">
        <f t="shared" si="368"/>
        <v>0</v>
      </c>
      <c r="Z719" s="54">
        <f t="shared" si="369"/>
        <v>0</v>
      </c>
      <c r="AA719" s="70">
        <f t="shared" si="370"/>
        <v>0</v>
      </c>
      <c r="AB719" s="74"/>
    </row>
    <row r="720" spans="1:28">
      <c r="A720" s="44"/>
      <c r="B720" s="72"/>
      <c r="C720" s="46" t="s">
        <v>148</v>
      </c>
      <c r="D720" s="46"/>
      <c r="E720" s="47">
        <v>1</v>
      </c>
      <c r="F720" s="48"/>
      <c r="G720" s="47">
        <f>K721/0.15+1</f>
        <v>20.266666666666669</v>
      </c>
      <c r="H720" s="49">
        <f>PRODUCT(E720,G720)</f>
        <v>20.266666666666669</v>
      </c>
      <c r="I720" s="47"/>
      <c r="J720" s="47">
        <v>10</v>
      </c>
      <c r="K720" s="50">
        <v>2.89</v>
      </c>
      <c r="L720" s="50"/>
      <c r="M720" s="50"/>
      <c r="N720" s="48" t="s">
        <v>67</v>
      </c>
      <c r="O720" s="51">
        <f>IF(OR(N720="Sm",N720="PtS",N720="PtR",N720="Pt"),P720,IF(AND(N720="C",K720&gt;0),K720+18*MAX(I720,J720)*0.001-0.06,IF(AND(N720="2C",K720&gt;0),K720+18*MAX(I720,J720)*0.001-0.03+0.2,IF(AND(N720="Cd",L720&gt;0,M720&gt;0),2*(L720+M720+10.25*MAX(I720,J720)*0.001-0.12),IF(AND(N720="Ep",M720&gt;0),M720+22*MAX(I720,J720)*0.001-0.06,IF(AND(N720="Et",M720&gt;0),2*(M720+12.25*MAX(I720,J720)*0.001-0.06),P720))))))</f>
        <v>3.2400000000000007</v>
      </c>
      <c r="P720" s="93">
        <f>IF(AND(N720="Sm",K720&gt;0),K720+2*(17*MAX(I720,J720)*0.001)-0.06,IF(AND(N720="PtS",M720&gt;0),M720+35*MAX(I720,J720)*0.001+60*MAX(I720,J720)*0.001-0.05,IF(AND(N720="PtR",M720&gt;0),M720+60*MAX(I720,J720)*0.001,IF(AND(N720="Pt",M720&gt;0),M720+15*MAX(I720,J720)*0.001,IF(OR(N720="C",N720="2C",N720="Cd",N720="Ep",N720="Et",N720="Sm",N720="PtS",N720="PtR",N720="Pt"),0,K720)))))</f>
        <v>0</v>
      </c>
      <c r="Q720" s="53">
        <f t="shared" si="360"/>
        <v>0</v>
      </c>
      <c r="R720" s="53">
        <f t="shared" si="361"/>
        <v>0</v>
      </c>
      <c r="S720" s="53">
        <f t="shared" si="362"/>
        <v>0</v>
      </c>
      <c r="T720" s="54">
        <f t="shared" si="363"/>
        <v>0</v>
      </c>
      <c r="U720" s="54">
        <f t="shared" si="364"/>
        <v>0</v>
      </c>
      <c r="V720" s="54">
        <f t="shared" si="365"/>
        <v>65.664000000000016</v>
      </c>
      <c r="W720" s="54">
        <f t="shared" si="366"/>
        <v>0</v>
      </c>
      <c r="X720" s="54">
        <f t="shared" si="367"/>
        <v>0</v>
      </c>
      <c r="Y720" s="54">
        <f t="shared" si="368"/>
        <v>0</v>
      </c>
      <c r="Z720" s="54">
        <f t="shared" si="369"/>
        <v>0</v>
      </c>
      <c r="AA720" s="70">
        <f t="shared" si="370"/>
        <v>0</v>
      </c>
      <c r="AB720" s="74"/>
    </row>
    <row r="721" spans="1:28">
      <c r="A721" s="44"/>
      <c r="B721" s="55"/>
      <c r="C721" s="46" t="s">
        <v>149</v>
      </c>
      <c r="D721" s="46"/>
      <c r="E721" s="47">
        <v>1</v>
      </c>
      <c r="F721" s="48"/>
      <c r="G721" s="47">
        <f>K720/0.15+1</f>
        <v>20.266666666666669</v>
      </c>
      <c r="H721" s="49">
        <f>PRODUCT(E721,G721)</f>
        <v>20.266666666666669</v>
      </c>
      <c r="I721" s="47"/>
      <c r="J721" s="47">
        <v>10</v>
      </c>
      <c r="K721" s="50">
        <f>K720</f>
        <v>2.89</v>
      </c>
      <c r="L721" s="50"/>
      <c r="M721" s="50"/>
      <c r="N721" s="48" t="s">
        <v>67</v>
      </c>
      <c r="O721" s="51">
        <f>IF(OR(N721="Sm",N721="PtS",N721="PtR",N721="Pt"),P721,IF(AND(N721="C",K721&gt;0),K721+18*MAX(I721,J721)*0.001-0.06,IF(AND(N721="2C",K721&gt;0),K721+18*MAX(I721,J721)*0.001-0.06+0.16-0.06,IF(AND(N721="Cd",L721&gt;0,M721&gt;0),2*(L721+M721+10.25*MAX(I721,J721)*0.001-0.12),IF(AND(N721="Ep",M721&gt;0),M721+22*MAX(I721,J721)*0.001-0.06,IF(AND(N721="Et",M721&gt;0),2*(M721+12.25*MAX(I721,J721)*0.001-0.06),P721))))))</f>
        <v>3.1100000000000003</v>
      </c>
      <c r="P721" s="93">
        <f>IF(AND(N721="Sm",K721&gt;0),K721+2*(17*MAX(I721,J721)*0.001)-0.06,IF(AND(N721="PtS",M721&gt;0),M721+35*MAX(I721,J721)*0.001+60*MAX(I721,J721)*0.001-0.05,IF(AND(N721="PtR",M721&gt;0),M721+60*MAX(I721,J721)*0.001,IF(AND(N721="Pt",M721&gt;0),M721+15*MAX(I721,J721)*0.001,IF(OR(N721="C",N721="2C",N721="Cd",N721="Ep",N721="Et",N721="Sm",N721="PtS",N721="PtR",N721="Pt"),0,K721)))))</f>
        <v>0</v>
      </c>
      <c r="Q721" s="53">
        <f t="shared" si="360"/>
        <v>0</v>
      </c>
      <c r="R721" s="53">
        <f t="shared" si="361"/>
        <v>0</v>
      </c>
      <c r="S721" s="53">
        <f t="shared" si="362"/>
        <v>0</v>
      </c>
      <c r="T721" s="54">
        <f t="shared" si="363"/>
        <v>0</v>
      </c>
      <c r="U721" s="54">
        <f t="shared" si="364"/>
        <v>0</v>
      </c>
      <c r="V721" s="54">
        <f t="shared" si="365"/>
        <v>63.029333333333348</v>
      </c>
      <c r="W721" s="54">
        <f t="shared" si="366"/>
        <v>0</v>
      </c>
      <c r="X721" s="54">
        <f t="shared" si="367"/>
        <v>0</v>
      </c>
      <c r="Y721" s="54">
        <f t="shared" si="368"/>
        <v>0</v>
      </c>
      <c r="Z721" s="54">
        <f t="shared" si="369"/>
        <v>0</v>
      </c>
      <c r="AA721" s="70">
        <f t="shared" si="370"/>
        <v>0</v>
      </c>
      <c r="AB721" s="74"/>
    </row>
    <row r="722" spans="1:28" ht="15.75">
      <c r="A722" s="140" t="s">
        <v>159</v>
      </c>
      <c r="B722" s="141"/>
      <c r="C722" s="141"/>
      <c r="D722" s="142"/>
      <c r="E722" s="47"/>
      <c r="F722" s="48"/>
      <c r="G722" s="47"/>
      <c r="H722" s="49"/>
      <c r="I722" s="47"/>
      <c r="J722" s="47"/>
      <c r="K722" s="50"/>
      <c r="L722" s="50"/>
      <c r="M722" s="50"/>
      <c r="N722" s="48"/>
      <c r="O722" s="51">
        <f>IF(OR(N722="Sm",N722="PtS",N722="PtR",N722="Pt"),P722,IF(AND(N722="C",K722&gt;0),K722+15*MAX(I722,J722)*0.001-0.06,IF(AND(N722="2C",K722&gt;0),K722+30*MAX(I722,J722)*0.001-0.06,IF(AND(N722="Cd",L722&gt;0,M722&gt;0),2*(L722+M722+10*MAX(I722,J722)*0.001-0.12),IF(AND(N722="Ep",M722&gt;0),M722+20*MAX(I722,J722)*0.001-0.06,IF(AND(N722="Et",M722&gt;0),2*(M722+10*MAX(I722,J722)*0.001-0.06),P722))))))</f>
        <v>0</v>
      </c>
      <c r="P722" s="93">
        <f>IF(AND(N722="Sm",K722&gt;0),K722+2*(15*MAX(I722,J722)*0.001)-0.06,IF(AND(N722="PtS",M722&gt;0),M722+30*MAX(I722,J722)*0.001+60*MAX(I722,J722)*0.001-0.05,IF(AND(N722="PtR",M722&gt;0),M722+60*MAX(I722,J722)*0.001,IF(AND(N722="Pt",M722&gt;0),M722+15*MAX(I722,J722)*0.001,IF(OR(N722="C",N722="2C",N722="Cd",N722="Ep",N722="Et",N722="Sm",N722="PtS",N722="PtR",N722="Pt"),0,K722)))))</f>
        <v>0</v>
      </c>
      <c r="Q722" s="53">
        <f t="shared" si="360"/>
        <v>0</v>
      </c>
      <c r="R722" s="53">
        <f t="shared" si="361"/>
        <v>0</v>
      </c>
      <c r="S722" s="53">
        <f t="shared" si="362"/>
        <v>0</v>
      </c>
      <c r="T722" s="54">
        <f t="shared" si="363"/>
        <v>0</v>
      </c>
      <c r="U722" s="54">
        <f t="shared" si="364"/>
        <v>0</v>
      </c>
      <c r="V722" s="54">
        <f t="shared" si="365"/>
        <v>0</v>
      </c>
      <c r="W722" s="54">
        <f t="shared" si="366"/>
        <v>0</v>
      </c>
      <c r="X722" s="54">
        <f t="shared" si="367"/>
        <v>0</v>
      </c>
      <c r="Y722" s="54">
        <f t="shared" si="368"/>
        <v>0</v>
      </c>
      <c r="Z722" s="54">
        <f t="shared" si="369"/>
        <v>0</v>
      </c>
      <c r="AA722" s="70">
        <f t="shared" si="370"/>
        <v>0</v>
      </c>
    </row>
    <row r="723" spans="1:28">
      <c r="A723" s="44"/>
      <c r="B723" s="72"/>
      <c r="C723" s="46" t="s">
        <v>70</v>
      </c>
      <c r="D723" s="46"/>
      <c r="E723" s="47">
        <v>1</v>
      </c>
      <c r="F723" s="48"/>
      <c r="G723" s="47">
        <f>K725/0.15+1</f>
        <v>20.266666666666669</v>
      </c>
      <c r="H723" s="49">
        <f>PRODUCT(E723,G723)</f>
        <v>20.266666666666669</v>
      </c>
      <c r="I723" s="47"/>
      <c r="J723" s="47">
        <v>12</v>
      </c>
      <c r="K723" s="50">
        <v>4.28</v>
      </c>
      <c r="L723" s="50"/>
      <c r="M723" s="50"/>
      <c r="N723" s="48" t="s">
        <v>67</v>
      </c>
      <c r="O723" s="51">
        <f>IF(OR(N723="Sm",N723="PtS",N723="PtR",N723="Pt"),P723,IF(AND(N723="C",K723&gt;0),K723+18*MAX(I723,J723)*0.001-0.06,IF(AND(N723="2C",K723&gt;0),K723+36*MAX(I723,J723)*0.001-0.06,IF(AND(N723="Cd",L723&gt;0,M723&gt;0),2*(L723+M723+10.25*MAX(I723,J723)*0.001-0.12),IF(AND(N723="Ep",M723&gt;0),M723+22*MAX(I723,J723)*0.001-0.06,IF(AND(N723="Et",M723&gt;0),2*(M723+12.25*MAX(I723,J723)*0.001-0.06),P723))))))</f>
        <v>4.652000000000001</v>
      </c>
      <c r="P723" s="93">
        <f>IF(AND(N723="Sm",K723&gt;0),K723+2*(17*MAX(I723,J723)*0.001)-0.06,IF(AND(N723="PtS",M723&gt;0),M723+35*MAX(I723,J723)*0.001+60*MAX(I723,J723)*0.001-0.05,IF(AND(N723="PtR",M723&gt;0),M723+60*MAX(I723,J723)*0.001,IF(AND(N723="Pt",M723&gt;0),M723+15*MAX(I723,J723)*0.001,IF(OR(N723="C",N723="2C",N723="Cd",N723="Ep",N723="Et",N723="Sm",N723="PtS",N723="PtR",N723="Pt"),0,K723)))))</f>
        <v>0</v>
      </c>
      <c r="Q723" s="53">
        <f t="shared" si="360"/>
        <v>0</v>
      </c>
      <c r="R723" s="53">
        <f t="shared" si="361"/>
        <v>0</v>
      </c>
      <c r="S723" s="53">
        <f t="shared" si="362"/>
        <v>0</v>
      </c>
      <c r="T723" s="54">
        <f t="shared" si="363"/>
        <v>0</v>
      </c>
      <c r="U723" s="54">
        <f t="shared" si="364"/>
        <v>0</v>
      </c>
      <c r="V723" s="54">
        <f t="shared" si="365"/>
        <v>0</v>
      </c>
      <c r="W723" s="54">
        <f t="shared" si="366"/>
        <v>94.280533333333366</v>
      </c>
      <c r="X723" s="54">
        <f t="shared" si="367"/>
        <v>0</v>
      </c>
      <c r="Y723" s="54">
        <f t="shared" si="368"/>
        <v>0</v>
      </c>
      <c r="Z723" s="54">
        <f t="shared" si="369"/>
        <v>0</v>
      </c>
      <c r="AA723" s="70">
        <f t="shared" si="370"/>
        <v>0</v>
      </c>
      <c r="AB723" s="74"/>
    </row>
    <row r="724" spans="1:28">
      <c r="A724" s="44"/>
      <c r="B724" s="55"/>
      <c r="C724" s="46" t="s">
        <v>71</v>
      </c>
      <c r="D724" s="46"/>
      <c r="E724" s="47">
        <v>1</v>
      </c>
      <c r="F724" s="48"/>
      <c r="G724" s="47">
        <f>K726/0.15+1</f>
        <v>20.266666666666669</v>
      </c>
      <c r="H724" s="49">
        <f>PRODUCT(E724,G724)</f>
        <v>20.266666666666669</v>
      </c>
      <c r="I724" s="47"/>
      <c r="J724" s="47">
        <v>12</v>
      </c>
      <c r="K724" s="50">
        <f>K723</f>
        <v>4.28</v>
      </c>
      <c r="L724" s="50"/>
      <c r="M724" s="50"/>
      <c r="N724" s="48" t="s">
        <v>67</v>
      </c>
      <c r="O724" s="51">
        <f>IF(OR(N724="Sm",N724="PtS",N724="PtR",N724="Pt"),P724,IF(AND(N724="C",K724&gt;0),K724+18*MAX(I724,J724)*0.001-0.06,IF(AND(N724="2C",K724&gt;0),K724+36*MAX(I724,J724)*0.001-0.06,IF(AND(N724="Cd",L724&gt;0,M724&gt;0),2*(L724+M724+10.25*MAX(I724,J724)*0.001-0.12),IF(AND(N724="Ep",M724&gt;0),M724+22*MAX(I724,J724)*0.001-0.06,IF(AND(N724="Et",M724&gt;0),2*(M724+12.25*MAX(I724,J724)*0.001-0.06),P724))))))</f>
        <v>4.652000000000001</v>
      </c>
      <c r="P724" s="93">
        <f>IF(AND(N724="Sm",K724&gt;0),K724+2*(17*MAX(I724,J724)*0.001)-0.06,IF(AND(N724="PtS",M724&gt;0),M724+35*MAX(I724,J724)*0.001+60*MAX(I724,J724)*0.001-0.05,IF(AND(N724="PtR",M724&gt;0),M724+60*MAX(I724,J724)*0.001,IF(AND(N724="Pt",M724&gt;0),M724+15*MAX(I724,J724)*0.001,IF(OR(N724="C",N724="2C",N724="Cd",N724="Ep",N724="Et",N724="Sm",N724="PtS",N724="PtR",N724="Pt"),0,K724)))))</f>
        <v>0</v>
      </c>
      <c r="Q724" s="53">
        <f t="shared" si="360"/>
        <v>0</v>
      </c>
      <c r="R724" s="53">
        <f t="shared" si="361"/>
        <v>0</v>
      </c>
      <c r="S724" s="53">
        <f t="shared" si="362"/>
        <v>0</v>
      </c>
      <c r="T724" s="54">
        <f t="shared" si="363"/>
        <v>0</v>
      </c>
      <c r="U724" s="54">
        <f t="shared" si="364"/>
        <v>0</v>
      </c>
      <c r="V724" s="54">
        <f t="shared" si="365"/>
        <v>0</v>
      </c>
      <c r="W724" s="54">
        <f t="shared" si="366"/>
        <v>94.280533333333366</v>
      </c>
      <c r="X724" s="54">
        <f t="shared" si="367"/>
        <v>0</v>
      </c>
      <c r="Y724" s="54">
        <f t="shared" si="368"/>
        <v>0</v>
      </c>
      <c r="Z724" s="54">
        <f t="shared" si="369"/>
        <v>0</v>
      </c>
      <c r="AA724" s="70">
        <f t="shared" si="370"/>
        <v>0</v>
      </c>
      <c r="AB724" s="74"/>
    </row>
    <row r="725" spans="1:28">
      <c r="A725" s="44"/>
      <c r="B725" s="72"/>
      <c r="C725" s="46" t="s">
        <v>148</v>
      </c>
      <c r="D725" s="46"/>
      <c r="E725" s="47">
        <v>1</v>
      </c>
      <c r="F725" s="48"/>
      <c r="G725" s="47">
        <f>K726/0.15+1</f>
        <v>20.266666666666669</v>
      </c>
      <c r="H725" s="49">
        <f>PRODUCT(E725,G725)</f>
        <v>20.266666666666669</v>
      </c>
      <c r="I725" s="47"/>
      <c r="J725" s="47">
        <v>10</v>
      </c>
      <c r="K725" s="50">
        <v>2.89</v>
      </c>
      <c r="L725" s="50"/>
      <c r="M725" s="50"/>
      <c r="N725" s="48" t="s">
        <v>67</v>
      </c>
      <c r="O725" s="51">
        <f>IF(OR(N725="Sm",N725="PtS",N725="PtR",N725="Pt"),P725,IF(AND(N725="C",K725&gt;0),K725+18*MAX(I725,J725)*0.001-0.06,IF(AND(N725="2C",K725&gt;0),K725+18*MAX(I725,J725)*0.001-0.03+0.2,IF(AND(N725="Cd",L725&gt;0,M725&gt;0),2*(L725+M725+10.25*MAX(I725,J725)*0.001-0.12),IF(AND(N725="Ep",M725&gt;0),M725+22*MAX(I725,J725)*0.001-0.06,IF(AND(N725="Et",M725&gt;0),2*(M725+12.25*MAX(I725,J725)*0.001-0.06),P725))))))</f>
        <v>3.2400000000000007</v>
      </c>
      <c r="P725" s="93">
        <f>IF(AND(N725="Sm",K725&gt;0),K725+2*(17*MAX(I725,J725)*0.001)-0.06,IF(AND(N725="PtS",M725&gt;0),M725+35*MAX(I725,J725)*0.001+60*MAX(I725,J725)*0.001-0.05,IF(AND(N725="PtR",M725&gt;0),M725+60*MAX(I725,J725)*0.001,IF(AND(N725="Pt",M725&gt;0),M725+15*MAX(I725,J725)*0.001,IF(OR(N725="C",N725="2C",N725="Cd",N725="Ep",N725="Et",N725="Sm",N725="PtS",N725="PtR",N725="Pt"),0,K725)))))</f>
        <v>0</v>
      </c>
      <c r="Q725" s="53">
        <f t="shared" si="360"/>
        <v>0</v>
      </c>
      <c r="R725" s="53">
        <f t="shared" si="361"/>
        <v>0</v>
      </c>
      <c r="S725" s="53">
        <f t="shared" si="362"/>
        <v>0</v>
      </c>
      <c r="T725" s="54">
        <f t="shared" si="363"/>
        <v>0</v>
      </c>
      <c r="U725" s="54">
        <f t="shared" si="364"/>
        <v>0</v>
      </c>
      <c r="V725" s="54">
        <f t="shared" si="365"/>
        <v>65.664000000000016</v>
      </c>
      <c r="W725" s="54">
        <f t="shared" si="366"/>
        <v>0</v>
      </c>
      <c r="X725" s="54">
        <f t="shared" si="367"/>
        <v>0</v>
      </c>
      <c r="Y725" s="54">
        <f t="shared" si="368"/>
        <v>0</v>
      </c>
      <c r="Z725" s="54">
        <f t="shared" si="369"/>
        <v>0</v>
      </c>
      <c r="AA725" s="70">
        <f t="shared" si="370"/>
        <v>0</v>
      </c>
      <c r="AB725" s="74"/>
    </row>
    <row r="726" spans="1:28">
      <c r="A726" s="44"/>
      <c r="B726" s="55"/>
      <c r="C726" s="46" t="s">
        <v>149</v>
      </c>
      <c r="D726" s="46"/>
      <c r="E726" s="47">
        <v>1</v>
      </c>
      <c r="F726" s="48"/>
      <c r="G726" s="47">
        <f>K725/0.15+1</f>
        <v>20.266666666666669</v>
      </c>
      <c r="H726" s="49">
        <f>PRODUCT(E726,G726)</f>
        <v>20.266666666666669</v>
      </c>
      <c r="I726" s="47"/>
      <c r="J726" s="47">
        <v>10</v>
      </c>
      <c r="K726" s="50">
        <f>K725</f>
        <v>2.89</v>
      </c>
      <c r="L726" s="50"/>
      <c r="M726" s="50"/>
      <c r="N726" s="48" t="s">
        <v>67</v>
      </c>
      <c r="O726" s="51">
        <f>IF(OR(N726="Sm",N726="PtS",N726="PtR",N726="Pt"),P726,IF(AND(N726="C",K726&gt;0),K726+18*MAX(I726,J726)*0.001-0.06,IF(AND(N726="2C",K726&gt;0),K726+18*MAX(I726,J726)*0.001-0.06+0.16-0.06,IF(AND(N726="Cd",L726&gt;0,M726&gt;0),2*(L726+M726+10.25*MAX(I726,J726)*0.001-0.12),IF(AND(N726="Ep",M726&gt;0),M726+22*MAX(I726,J726)*0.001-0.06,IF(AND(N726="Et",M726&gt;0),2*(M726+12.25*MAX(I726,J726)*0.001-0.06),P726))))))</f>
        <v>3.1100000000000003</v>
      </c>
      <c r="P726" s="93">
        <f>IF(AND(N726="Sm",K726&gt;0),K726+2*(17*MAX(I726,J726)*0.001)-0.06,IF(AND(N726="PtS",M726&gt;0),M726+35*MAX(I726,J726)*0.001+60*MAX(I726,J726)*0.001-0.05,IF(AND(N726="PtR",M726&gt;0),M726+60*MAX(I726,J726)*0.001,IF(AND(N726="Pt",M726&gt;0),M726+15*MAX(I726,J726)*0.001,IF(OR(N726="C",N726="2C",N726="Cd",N726="Ep",N726="Et",N726="Sm",N726="PtS",N726="PtR",N726="Pt"),0,K726)))))</f>
        <v>0</v>
      </c>
      <c r="Q726" s="53">
        <f t="shared" si="360"/>
        <v>0</v>
      </c>
      <c r="R726" s="53">
        <f t="shared" si="361"/>
        <v>0</v>
      </c>
      <c r="S726" s="53">
        <f t="shared" si="362"/>
        <v>0</v>
      </c>
      <c r="T726" s="54">
        <f t="shared" si="363"/>
        <v>0</v>
      </c>
      <c r="U726" s="54">
        <f t="shared" si="364"/>
        <v>0</v>
      </c>
      <c r="V726" s="54">
        <f t="shared" si="365"/>
        <v>63.029333333333348</v>
      </c>
      <c r="W726" s="54">
        <f t="shared" si="366"/>
        <v>0</v>
      </c>
      <c r="X726" s="54">
        <f t="shared" si="367"/>
        <v>0</v>
      </c>
      <c r="Y726" s="54">
        <f t="shared" si="368"/>
        <v>0</v>
      </c>
      <c r="Z726" s="54">
        <f t="shared" si="369"/>
        <v>0</v>
      </c>
      <c r="AA726" s="70">
        <f t="shared" si="370"/>
        <v>0</v>
      </c>
      <c r="AB726" s="74"/>
    </row>
    <row r="727" spans="1:28" ht="15.75">
      <c r="A727" s="140" t="s">
        <v>160</v>
      </c>
      <c r="B727" s="141"/>
      <c r="C727" s="141"/>
      <c r="D727" s="142"/>
      <c r="E727" s="47"/>
      <c r="F727" s="48"/>
      <c r="G727" s="47"/>
      <c r="H727" s="49"/>
      <c r="I727" s="47"/>
      <c r="J727" s="47"/>
      <c r="K727" s="50"/>
      <c r="L727" s="50"/>
      <c r="M727" s="50"/>
      <c r="N727" s="48"/>
      <c r="O727" s="51">
        <f>IF(OR(N727="Sm",N727="PtS",N727="PtR",N727="Pt"),P727,IF(AND(N727="C",K727&gt;0),K727+15*MAX(I727,J727)*0.001-0.06,IF(AND(N727="2C",K727&gt;0),K727+30*MAX(I727,J727)*0.001-0.06,IF(AND(N727="Cd",L727&gt;0,M727&gt;0),2*(L727+M727+10*MAX(I727,J727)*0.001-0.12),IF(AND(N727="Ep",M727&gt;0),M727+20*MAX(I727,J727)*0.001-0.06,IF(AND(N727="Et",M727&gt;0),2*(M727+10*MAX(I727,J727)*0.001-0.06),P727))))))</f>
        <v>0</v>
      </c>
      <c r="P727" s="93">
        <f>IF(AND(N727="Sm",K727&gt;0),K727+2*(15*MAX(I727,J727)*0.001)-0.06,IF(AND(N727="PtS",M727&gt;0),M727+30*MAX(I727,J727)*0.001+60*MAX(I727,J727)*0.001-0.05,IF(AND(N727="PtR",M727&gt;0),M727+60*MAX(I727,J727)*0.001,IF(AND(N727="Pt",M727&gt;0),M727+15*MAX(I727,J727)*0.001,IF(OR(N727="C",N727="2C",N727="Cd",N727="Ep",N727="Et",N727="Sm",N727="PtS",N727="PtR",N727="Pt"),0,K727)))))</f>
        <v>0</v>
      </c>
      <c r="Q727" s="53">
        <f t="shared" si="360"/>
        <v>0</v>
      </c>
      <c r="R727" s="53">
        <f t="shared" si="361"/>
        <v>0</v>
      </c>
      <c r="S727" s="53">
        <f t="shared" si="362"/>
        <v>0</v>
      </c>
      <c r="T727" s="54">
        <f t="shared" si="363"/>
        <v>0</v>
      </c>
      <c r="U727" s="54">
        <f t="shared" si="364"/>
        <v>0</v>
      </c>
      <c r="V727" s="54">
        <f t="shared" si="365"/>
        <v>0</v>
      </c>
      <c r="W727" s="54">
        <f t="shared" si="366"/>
        <v>0</v>
      </c>
      <c r="X727" s="54">
        <f t="shared" si="367"/>
        <v>0</v>
      </c>
      <c r="Y727" s="54">
        <f t="shared" si="368"/>
        <v>0</v>
      </c>
      <c r="Z727" s="54">
        <f t="shared" si="369"/>
        <v>0</v>
      </c>
      <c r="AA727" s="70">
        <f t="shared" si="370"/>
        <v>0</v>
      </c>
    </row>
    <row r="728" spans="1:28">
      <c r="A728" s="44"/>
      <c r="B728" s="72"/>
      <c r="C728" s="46" t="s">
        <v>70</v>
      </c>
      <c r="D728" s="46"/>
      <c r="E728" s="47">
        <v>1</v>
      </c>
      <c r="F728" s="48"/>
      <c r="G728" s="47">
        <f>K730/0.15+1</f>
        <v>20.266666666666669</v>
      </c>
      <c r="H728" s="49">
        <f>PRODUCT(E728,G728)</f>
        <v>20.266666666666669</v>
      </c>
      <c r="I728" s="47"/>
      <c r="J728" s="47">
        <v>12</v>
      </c>
      <c r="K728" s="50">
        <v>4.28</v>
      </c>
      <c r="L728" s="50"/>
      <c r="M728" s="50"/>
      <c r="N728" s="48" t="s">
        <v>67</v>
      </c>
      <c r="O728" s="51">
        <f>IF(OR(N728="Sm",N728="PtS",N728="PtR",N728="Pt"),P728,IF(AND(N728="C",K728&gt;0),K728+18*MAX(I728,J728)*0.001-0.06,IF(AND(N728="2C",K728&gt;0),K728+36*MAX(I728,J728)*0.001-0.06,IF(AND(N728="Cd",L728&gt;0,M728&gt;0),2*(L728+M728+10.25*MAX(I728,J728)*0.001-0.12),IF(AND(N728="Ep",M728&gt;0),M728+22*MAX(I728,J728)*0.001-0.06,IF(AND(N728="Et",M728&gt;0),2*(M728+12.25*MAX(I728,J728)*0.001-0.06),P728))))))</f>
        <v>4.652000000000001</v>
      </c>
      <c r="P728" s="93">
        <f>IF(AND(N728="Sm",K728&gt;0),K728+2*(17*MAX(I728,J728)*0.001)-0.06,IF(AND(N728="PtS",M728&gt;0),M728+35*MAX(I728,J728)*0.001+60*MAX(I728,J728)*0.001-0.05,IF(AND(N728="PtR",M728&gt;0),M728+60*MAX(I728,J728)*0.001,IF(AND(N728="Pt",M728&gt;0),M728+15*MAX(I728,J728)*0.001,IF(OR(N728="C",N728="2C",N728="Cd",N728="Ep",N728="Et",N728="Sm",N728="PtS",N728="PtR",N728="Pt"),0,K728)))))</f>
        <v>0</v>
      </c>
      <c r="Q728" s="53">
        <f t="shared" si="360"/>
        <v>0</v>
      </c>
      <c r="R728" s="53">
        <f t="shared" si="361"/>
        <v>0</v>
      </c>
      <c r="S728" s="53">
        <f t="shared" si="362"/>
        <v>0</v>
      </c>
      <c r="T728" s="54">
        <f t="shared" si="363"/>
        <v>0</v>
      </c>
      <c r="U728" s="54">
        <f t="shared" si="364"/>
        <v>0</v>
      </c>
      <c r="V728" s="54">
        <f t="shared" si="365"/>
        <v>0</v>
      </c>
      <c r="W728" s="54">
        <f t="shared" si="366"/>
        <v>94.280533333333366</v>
      </c>
      <c r="X728" s="54">
        <f t="shared" si="367"/>
        <v>0</v>
      </c>
      <c r="Y728" s="54">
        <f t="shared" si="368"/>
        <v>0</v>
      </c>
      <c r="Z728" s="54">
        <f t="shared" si="369"/>
        <v>0</v>
      </c>
      <c r="AA728" s="70">
        <f t="shared" si="370"/>
        <v>0</v>
      </c>
      <c r="AB728" s="74"/>
    </row>
    <row r="729" spans="1:28">
      <c r="A729" s="44"/>
      <c r="B729" s="55"/>
      <c r="C729" s="46" t="s">
        <v>71</v>
      </c>
      <c r="D729" s="46"/>
      <c r="E729" s="47">
        <v>1</v>
      </c>
      <c r="F729" s="48"/>
      <c r="G729" s="47">
        <f>K731/0.15+1</f>
        <v>20.266666666666669</v>
      </c>
      <c r="H729" s="49">
        <f>PRODUCT(E729,G729)</f>
        <v>20.266666666666669</v>
      </c>
      <c r="I729" s="47"/>
      <c r="J729" s="47">
        <v>12</v>
      </c>
      <c r="K729" s="50">
        <f>K728</f>
        <v>4.28</v>
      </c>
      <c r="L729" s="50"/>
      <c r="M729" s="50"/>
      <c r="N729" s="48" t="s">
        <v>67</v>
      </c>
      <c r="O729" s="51">
        <f>IF(OR(N729="Sm",N729="PtS",N729="PtR",N729="Pt"),P729,IF(AND(N729="C",K729&gt;0),K729+18*MAX(I729,J729)*0.001-0.06,IF(AND(N729="2C",K729&gt;0),K729+36*MAX(I729,J729)*0.001-0.06,IF(AND(N729="Cd",L729&gt;0,M729&gt;0),2*(L729+M729+10.25*MAX(I729,J729)*0.001-0.12),IF(AND(N729="Ep",M729&gt;0),M729+22*MAX(I729,J729)*0.001-0.06,IF(AND(N729="Et",M729&gt;0),2*(M729+12.25*MAX(I729,J729)*0.001-0.06),P729))))))</f>
        <v>4.652000000000001</v>
      </c>
      <c r="P729" s="93">
        <f>IF(AND(N729="Sm",K729&gt;0),K729+2*(17*MAX(I729,J729)*0.001)-0.06,IF(AND(N729="PtS",M729&gt;0),M729+35*MAX(I729,J729)*0.001+60*MAX(I729,J729)*0.001-0.05,IF(AND(N729="PtR",M729&gt;0),M729+60*MAX(I729,J729)*0.001,IF(AND(N729="Pt",M729&gt;0),M729+15*MAX(I729,J729)*0.001,IF(OR(N729="C",N729="2C",N729="Cd",N729="Ep",N729="Et",N729="Sm",N729="PtS",N729="PtR",N729="Pt"),0,K729)))))</f>
        <v>0</v>
      </c>
      <c r="Q729" s="53">
        <f t="shared" si="360"/>
        <v>0</v>
      </c>
      <c r="R729" s="53">
        <f t="shared" si="361"/>
        <v>0</v>
      </c>
      <c r="S729" s="53">
        <f t="shared" si="362"/>
        <v>0</v>
      </c>
      <c r="T729" s="54">
        <f t="shared" si="363"/>
        <v>0</v>
      </c>
      <c r="U729" s="54">
        <f t="shared" si="364"/>
        <v>0</v>
      </c>
      <c r="V729" s="54">
        <f t="shared" si="365"/>
        <v>0</v>
      </c>
      <c r="W729" s="54">
        <f t="shared" si="366"/>
        <v>94.280533333333366</v>
      </c>
      <c r="X729" s="54">
        <f t="shared" si="367"/>
        <v>0</v>
      </c>
      <c r="Y729" s="54">
        <f t="shared" si="368"/>
        <v>0</v>
      </c>
      <c r="Z729" s="54">
        <f t="shared" si="369"/>
        <v>0</v>
      </c>
      <c r="AA729" s="70">
        <f t="shared" si="370"/>
        <v>0</v>
      </c>
      <c r="AB729" s="74"/>
    </row>
    <row r="730" spans="1:28">
      <c r="A730" s="44"/>
      <c r="B730" s="72"/>
      <c r="C730" s="46" t="s">
        <v>148</v>
      </c>
      <c r="D730" s="46"/>
      <c r="E730" s="47">
        <v>1</v>
      </c>
      <c r="F730" s="48"/>
      <c r="G730" s="47">
        <f>K731/0.15+1</f>
        <v>20.266666666666669</v>
      </c>
      <c r="H730" s="49">
        <f>PRODUCT(E730,G730)</f>
        <v>20.266666666666669</v>
      </c>
      <c r="I730" s="47"/>
      <c r="J730" s="47">
        <v>10</v>
      </c>
      <c r="K730" s="50">
        <v>2.89</v>
      </c>
      <c r="L730" s="50"/>
      <c r="M730" s="50"/>
      <c r="N730" s="48" t="s">
        <v>67</v>
      </c>
      <c r="O730" s="51">
        <f>IF(OR(N730="Sm",N730="PtS",N730="PtR",N730="Pt"),P730,IF(AND(N730="C",K730&gt;0),K730+18*MAX(I730,J730)*0.001-0.06,IF(AND(N730="2C",K730&gt;0),K730+18*MAX(I730,J730)*0.001-0.03+0.2,IF(AND(N730="Cd",L730&gt;0,M730&gt;0),2*(L730+M730+10.25*MAX(I730,J730)*0.001-0.12),IF(AND(N730="Ep",M730&gt;0),M730+22*MAX(I730,J730)*0.001-0.06,IF(AND(N730="Et",M730&gt;0),2*(M730+12.25*MAX(I730,J730)*0.001-0.06),P730))))))</f>
        <v>3.2400000000000007</v>
      </c>
      <c r="P730" s="93">
        <f>IF(AND(N730="Sm",K730&gt;0),K730+2*(17*MAX(I730,J730)*0.001)-0.06,IF(AND(N730="PtS",M730&gt;0),M730+35*MAX(I730,J730)*0.001+60*MAX(I730,J730)*0.001-0.05,IF(AND(N730="PtR",M730&gt;0),M730+60*MAX(I730,J730)*0.001,IF(AND(N730="Pt",M730&gt;0),M730+15*MAX(I730,J730)*0.001,IF(OR(N730="C",N730="2C",N730="Cd",N730="Ep",N730="Et",N730="Sm",N730="PtS",N730="PtR",N730="Pt"),0,K730)))))</f>
        <v>0</v>
      </c>
      <c r="Q730" s="53">
        <f t="shared" si="360"/>
        <v>0</v>
      </c>
      <c r="R730" s="53">
        <f t="shared" si="361"/>
        <v>0</v>
      </c>
      <c r="S730" s="53">
        <f t="shared" si="362"/>
        <v>0</v>
      </c>
      <c r="T730" s="54">
        <f t="shared" si="363"/>
        <v>0</v>
      </c>
      <c r="U730" s="54">
        <f t="shared" si="364"/>
        <v>0</v>
      </c>
      <c r="V730" s="54">
        <f t="shared" si="365"/>
        <v>65.664000000000016</v>
      </c>
      <c r="W730" s="54">
        <f t="shared" si="366"/>
        <v>0</v>
      </c>
      <c r="X730" s="54">
        <f t="shared" si="367"/>
        <v>0</v>
      </c>
      <c r="Y730" s="54">
        <f t="shared" si="368"/>
        <v>0</v>
      </c>
      <c r="Z730" s="54">
        <f t="shared" si="369"/>
        <v>0</v>
      </c>
      <c r="AA730" s="70">
        <f t="shared" si="370"/>
        <v>0</v>
      </c>
      <c r="AB730" s="74"/>
    </row>
    <row r="731" spans="1:28">
      <c r="A731" s="44"/>
      <c r="B731" s="55"/>
      <c r="C731" s="46" t="s">
        <v>149</v>
      </c>
      <c r="D731" s="46"/>
      <c r="E731" s="47">
        <v>1</v>
      </c>
      <c r="F731" s="48"/>
      <c r="G731" s="47">
        <f>K730/0.15+1</f>
        <v>20.266666666666669</v>
      </c>
      <c r="H731" s="49">
        <f>PRODUCT(E731,G731)</f>
        <v>20.266666666666669</v>
      </c>
      <c r="I731" s="47"/>
      <c r="J731" s="47">
        <v>10</v>
      </c>
      <c r="K731" s="50">
        <f>K730</f>
        <v>2.89</v>
      </c>
      <c r="L731" s="50"/>
      <c r="M731" s="50"/>
      <c r="N731" s="48" t="s">
        <v>67</v>
      </c>
      <c r="O731" s="51">
        <f>IF(OR(N731="Sm",N731="PtS",N731="PtR",N731="Pt"),P731,IF(AND(N731="C",K731&gt;0),K731+18*MAX(I731,J731)*0.001-0.06,IF(AND(N731="2C",K731&gt;0),K731+18*MAX(I731,J731)*0.001-0.06+0.16-0.06,IF(AND(N731="Cd",L731&gt;0,M731&gt;0),2*(L731+M731+10.25*MAX(I731,J731)*0.001-0.12),IF(AND(N731="Ep",M731&gt;0),M731+22*MAX(I731,J731)*0.001-0.06,IF(AND(N731="Et",M731&gt;0),2*(M731+12.25*MAX(I731,J731)*0.001-0.06),P731))))))</f>
        <v>3.1100000000000003</v>
      </c>
      <c r="P731" s="93">
        <f>IF(AND(N731="Sm",K731&gt;0),K731+2*(17*MAX(I731,J731)*0.001)-0.06,IF(AND(N731="PtS",M731&gt;0),M731+35*MAX(I731,J731)*0.001+60*MAX(I731,J731)*0.001-0.05,IF(AND(N731="PtR",M731&gt;0),M731+60*MAX(I731,J731)*0.001,IF(AND(N731="Pt",M731&gt;0),M731+15*MAX(I731,J731)*0.001,IF(OR(N731="C",N731="2C",N731="Cd",N731="Ep",N731="Et",N731="Sm",N731="PtS",N731="PtR",N731="Pt"),0,K731)))))</f>
        <v>0</v>
      </c>
      <c r="Q731" s="53">
        <f t="shared" si="360"/>
        <v>0</v>
      </c>
      <c r="R731" s="53">
        <f t="shared" si="361"/>
        <v>0</v>
      </c>
      <c r="S731" s="53">
        <f t="shared" si="362"/>
        <v>0</v>
      </c>
      <c r="T731" s="54">
        <f t="shared" si="363"/>
        <v>0</v>
      </c>
      <c r="U731" s="54">
        <f t="shared" si="364"/>
        <v>0</v>
      </c>
      <c r="V731" s="54">
        <f t="shared" si="365"/>
        <v>63.029333333333348</v>
      </c>
      <c r="W731" s="54">
        <f t="shared" si="366"/>
        <v>0</v>
      </c>
      <c r="X731" s="54">
        <f t="shared" si="367"/>
        <v>0</v>
      </c>
      <c r="Y731" s="54">
        <f t="shared" si="368"/>
        <v>0</v>
      </c>
      <c r="Z731" s="54">
        <f t="shared" si="369"/>
        <v>0</v>
      </c>
      <c r="AA731" s="70">
        <f t="shared" si="370"/>
        <v>0</v>
      </c>
      <c r="AB731" s="74"/>
    </row>
    <row r="732" spans="1:28" ht="15.75">
      <c r="A732" s="140" t="s">
        <v>161</v>
      </c>
      <c r="B732" s="141"/>
      <c r="C732" s="141"/>
      <c r="D732" s="142"/>
      <c r="E732" s="47"/>
      <c r="F732" s="48"/>
      <c r="G732" s="47"/>
      <c r="H732" s="49"/>
      <c r="I732" s="47"/>
      <c r="J732" s="47"/>
      <c r="K732" s="50"/>
      <c r="L732" s="50"/>
      <c r="M732" s="50"/>
      <c r="N732" s="48"/>
      <c r="O732" s="51">
        <f>IF(OR(N732="Sm",N732="PtS",N732="PtR",N732="Pt"),P732,IF(AND(N732="C",K732&gt;0),K732+15*MAX(I732,J732)*0.001-0.06,IF(AND(N732="2C",K732&gt;0),K732+30*MAX(I732,J732)*0.001-0.06,IF(AND(N732="Cd",L732&gt;0,M732&gt;0),2*(L732+M732+10*MAX(I732,J732)*0.001-0.12),IF(AND(N732="Ep",M732&gt;0),M732+20*MAX(I732,J732)*0.001-0.06,IF(AND(N732="Et",M732&gt;0),2*(M732+10*MAX(I732,J732)*0.001-0.06),P732))))))</f>
        <v>0</v>
      </c>
      <c r="P732" s="93">
        <f>IF(AND(N732="Sm",K732&gt;0),K732+2*(15*MAX(I732,J732)*0.001)-0.06,IF(AND(N732="PtS",M732&gt;0),M732+30*MAX(I732,J732)*0.001+60*MAX(I732,J732)*0.001-0.05,IF(AND(N732="PtR",M732&gt;0),M732+60*MAX(I732,J732)*0.001,IF(AND(N732="Pt",M732&gt;0),M732+15*MAX(I732,J732)*0.001,IF(OR(N732="C",N732="2C",N732="Cd",N732="Ep",N732="Et",N732="Sm",N732="PtS",N732="PtR",N732="Pt"),0,K732)))))</f>
        <v>0</v>
      </c>
      <c r="Q732" s="53">
        <f t="shared" si="360"/>
        <v>0</v>
      </c>
      <c r="R732" s="53">
        <f t="shared" si="361"/>
        <v>0</v>
      </c>
      <c r="S732" s="53">
        <f t="shared" si="362"/>
        <v>0</v>
      </c>
      <c r="T732" s="54">
        <f t="shared" si="363"/>
        <v>0</v>
      </c>
      <c r="U732" s="54">
        <f t="shared" si="364"/>
        <v>0</v>
      </c>
      <c r="V732" s="54">
        <f t="shared" si="365"/>
        <v>0</v>
      </c>
      <c r="W732" s="54">
        <f t="shared" si="366"/>
        <v>0</v>
      </c>
      <c r="X732" s="54">
        <f t="shared" si="367"/>
        <v>0</v>
      </c>
      <c r="Y732" s="54">
        <f t="shared" si="368"/>
        <v>0</v>
      </c>
      <c r="Z732" s="54">
        <f t="shared" si="369"/>
        <v>0</v>
      </c>
      <c r="AA732" s="70">
        <f t="shared" si="370"/>
        <v>0</v>
      </c>
    </row>
    <row r="733" spans="1:28">
      <c r="A733" s="44"/>
      <c r="B733" s="72"/>
      <c r="C733" s="46" t="s">
        <v>70</v>
      </c>
      <c r="D733" s="46"/>
      <c r="E733" s="47">
        <v>1</v>
      </c>
      <c r="F733" s="48"/>
      <c r="G733" s="47">
        <f>K735/0.15+1</f>
        <v>23.433333333333337</v>
      </c>
      <c r="H733" s="49">
        <f>PRODUCT(E733,G733)</f>
        <v>23.433333333333337</v>
      </c>
      <c r="I733" s="47"/>
      <c r="J733" s="47">
        <v>12</v>
      </c>
      <c r="K733" s="50">
        <f>1.6+1.12+0.12</f>
        <v>2.8400000000000003</v>
      </c>
      <c r="L733" s="50"/>
      <c r="M733" s="50"/>
      <c r="N733" s="48" t="s">
        <v>67</v>
      </c>
      <c r="O733" s="51">
        <f>IF(OR(N733="Sm",N733="PtS",N733="PtR",N733="Pt"),P733,IF(AND(N733="C",K733&gt;0),K733+18*MAX(I733,J733)*0.001-0.06,IF(AND(N733="2C",K733&gt;0),K733+36*MAX(I733,J733)*0.001-0.06,IF(AND(N733="Cd",L733&gt;0,M733&gt;0),2*(L733+M733+10.25*MAX(I733,J733)*0.001-0.12),IF(AND(N733="Ep",M733&gt;0),M733+22*MAX(I733,J733)*0.001-0.06,IF(AND(N733="Et",M733&gt;0),2*(M733+12.25*MAX(I733,J733)*0.001-0.06),P733))))))</f>
        <v>3.2120000000000002</v>
      </c>
      <c r="P733" s="93">
        <f>IF(AND(N733="Sm",K733&gt;0),K733+2*(17*MAX(I733,J733)*0.001)-0.06,IF(AND(N733="PtS",M733&gt;0),M733+35*MAX(I733,J733)*0.001+60*MAX(I733,J733)*0.001-0.05,IF(AND(N733="PtR",M733&gt;0),M733+60*MAX(I733,J733)*0.001,IF(AND(N733="Pt",M733&gt;0),M733+15*MAX(I733,J733)*0.001,IF(OR(N733="C",N733="2C",N733="Cd",N733="Ep",N733="Et",N733="Sm",N733="PtS",N733="PtR",N733="Pt"),0,K733)))))</f>
        <v>0</v>
      </c>
      <c r="Q733" s="53">
        <f t="shared" si="360"/>
        <v>0</v>
      </c>
      <c r="R733" s="53">
        <f t="shared" si="361"/>
        <v>0</v>
      </c>
      <c r="S733" s="53">
        <f t="shared" si="362"/>
        <v>0</v>
      </c>
      <c r="T733" s="54">
        <f t="shared" si="363"/>
        <v>0</v>
      </c>
      <c r="U733" s="54">
        <f t="shared" si="364"/>
        <v>0</v>
      </c>
      <c r="V733" s="54">
        <f t="shared" si="365"/>
        <v>0</v>
      </c>
      <c r="W733" s="54">
        <f t="shared" si="366"/>
        <v>75.267866666666677</v>
      </c>
      <c r="X733" s="54">
        <f t="shared" si="367"/>
        <v>0</v>
      </c>
      <c r="Y733" s="54">
        <f t="shared" si="368"/>
        <v>0</v>
      </c>
      <c r="Z733" s="54">
        <f t="shared" si="369"/>
        <v>0</v>
      </c>
      <c r="AA733" s="70">
        <f t="shared" si="370"/>
        <v>0</v>
      </c>
      <c r="AB733" s="74"/>
    </row>
    <row r="734" spans="1:28">
      <c r="A734" s="44"/>
      <c r="B734" s="55"/>
      <c r="C734" s="46" t="s">
        <v>71</v>
      </c>
      <c r="D734" s="46"/>
      <c r="E734" s="47">
        <v>1</v>
      </c>
      <c r="F734" s="48"/>
      <c r="G734" s="47">
        <f>K736/0.1+1</f>
        <v>34.65</v>
      </c>
      <c r="H734" s="49">
        <f>PRODUCT(E734,G734)</f>
        <v>34.65</v>
      </c>
      <c r="I734" s="47"/>
      <c r="J734" s="47">
        <v>8</v>
      </c>
      <c r="K734" s="50">
        <f>1.12+0.15+0.45+0.1+0.15</f>
        <v>1.97</v>
      </c>
      <c r="L734" s="50"/>
      <c r="M734" s="50"/>
      <c r="N734" s="48" t="s">
        <v>67</v>
      </c>
      <c r="O734" s="51">
        <f>IF(OR(N734="Sm",N734="PtS",N734="PtR",N734="Pt"),P734,IF(AND(N734="C",K734&gt;0),K734+18*MAX(I734,J734)*0.001-0.06,IF(AND(N734="2C",K734&gt;0),K734+36*MAX(I734,J734)*0.001-0.06,IF(AND(N734="Cd",L734&gt;0,M734&gt;0),2*(L734+M734+10.25*MAX(I734,J734)*0.001-0.12),IF(AND(N734="Ep",M734&gt;0),M734+22*MAX(I734,J734)*0.001-0.06,IF(AND(N734="Et",M734&gt;0),2*(M734+12.25*MAX(I734,J734)*0.001-0.06),P734))))))</f>
        <v>2.198</v>
      </c>
      <c r="P734" s="93">
        <f>IF(AND(N734="Sm",K734&gt;0),K734+2*(17*MAX(I734,J734)*0.001)-0.06,IF(AND(N734="PtS",M734&gt;0),M734+35*MAX(I734,J734)*0.001+60*MAX(I734,J734)*0.001-0.05,IF(AND(N734="PtR",M734&gt;0),M734+60*MAX(I734,J734)*0.001,IF(AND(N734="Pt",M734&gt;0),M734+15*MAX(I734,J734)*0.001,IF(OR(N734="C",N734="2C",N734="Cd",N734="Ep",N734="Et",N734="Sm",N734="PtS",N734="PtR",N734="Pt"),0,K734)))))</f>
        <v>0</v>
      </c>
      <c r="Q734" s="53">
        <f t="shared" si="360"/>
        <v>0</v>
      </c>
      <c r="R734" s="53">
        <f t="shared" si="361"/>
        <v>0</v>
      </c>
      <c r="S734" s="53">
        <f t="shared" si="362"/>
        <v>0</v>
      </c>
      <c r="T734" s="54">
        <f t="shared" si="363"/>
        <v>0</v>
      </c>
      <c r="U734" s="54">
        <f t="shared" si="364"/>
        <v>76.160699999999991</v>
      </c>
      <c r="V734" s="54">
        <f t="shared" si="365"/>
        <v>0</v>
      </c>
      <c r="W734" s="54">
        <f t="shared" si="366"/>
        <v>0</v>
      </c>
      <c r="X734" s="54">
        <f t="shared" si="367"/>
        <v>0</v>
      </c>
      <c r="Y734" s="54">
        <f t="shared" si="368"/>
        <v>0</v>
      </c>
      <c r="Z734" s="54">
        <f t="shared" si="369"/>
        <v>0</v>
      </c>
      <c r="AA734" s="70">
        <f t="shared" si="370"/>
        <v>0</v>
      </c>
      <c r="AB734" s="74"/>
    </row>
    <row r="735" spans="1:28">
      <c r="A735" s="44"/>
      <c r="B735" s="72"/>
      <c r="C735" s="46" t="s">
        <v>148</v>
      </c>
      <c r="D735" s="46"/>
      <c r="E735" s="47">
        <v>1</v>
      </c>
      <c r="F735" s="48"/>
      <c r="G735" s="47">
        <f>K733/0.15+1</f>
        <v>19.933333333333337</v>
      </c>
      <c r="H735" s="49">
        <f>PRODUCT(E735,G735)</f>
        <v>19.933333333333337</v>
      </c>
      <c r="I735" s="47"/>
      <c r="J735" s="47">
        <v>10</v>
      </c>
      <c r="K735" s="50">
        <v>3.3650000000000002</v>
      </c>
      <c r="L735" s="50"/>
      <c r="M735" s="50"/>
      <c r="N735" s="48" t="s">
        <v>67</v>
      </c>
      <c r="O735" s="51">
        <f>IF(OR(N735="Sm",N735="PtS",N735="PtR",N735="Pt"),P735,IF(AND(N735="C",K735&gt;0),K735+18*MAX(I735,J735)*0.001-0.06,IF(AND(N735="2C",K735&gt;0),K735+18*MAX(I735,J735)*0.001-0.03+0.2,IF(AND(N735="Cd",L735&gt;0,M735&gt;0),2*(L735+M735+10.25*MAX(I735,J735)*0.001-0.12),IF(AND(N735="Ep",M735&gt;0),M735+22*MAX(I735,J735)*0.001-0.06,IF(AND(N735="Et",M735&gt;0),2*(M735+12.25*MAX(I735,J735)*0.001-0.06),P735))))))</f>
        <v>3.7150000000000007</v>
      </c>
      <c r="P735" s="93">
        <f>IF(AND(N735="Sm",K735&gt;0),K735+2*(17*MAX(I735,J735)*0.001)-0.06,IF(AND(N735="PtS",M735&gt;0),M735+35*MAX(I735,J735)*0.001+60*MAX(I735,J735)*0.001-0.05,IF(AND(N735="PtR",M735&gt;0),M735+60*MAX(I735,J735)*0.001,IF(AND(N735="Pt",M735&gt;0),M735+15*MAX(I735,J735)*0.001,IF(OR(N735="C",N735="2C",N735="Cd",N735="Ep",N735="Et",N735="Sm",N735="PtS",N735="PtR",N735="Pt"),0,K735)))))</f>
        <v>0</v>
      </c>
      <c r="Q735" s="53">
        <f t="shared" si="360"/>
        <v>0</v>
      </c>
      <c r="R735" s="53">
        <f t="shared" si="361"/>
        <v>0</v>
      </c>
      <c r="S735" s="53">
        <f t="shared" si="362"/>
        <v>0</v>
      </c>
      <c r="T735" s="54">
        <f t="shared" si="363"/>
        <v>0</v>
      </c>
      <c r="U735" s="54">
        <f t="shared" si="364"/>
        <v>0</v>
      </c>
      <c r="V735" s="54">
        <f t="shared" si="365"/>
        <v>74.052333333333365</v>
      </c>
      <c r="W735" s="54">
        <f t="shared" si="366"/>
        <v>0</v>
      </c>
      <c r="X735" s="54">
        <f t="shared" si="367"/>
        <v>0</v>
      </c>
      <c r="Y735" s="54">
        <f t="shared" si="368"/>
        <v>0</v>
      </c>
      <c r="Z735" s="54">
        <f t="shared" si="369"/>
        <v>0</v>
      </c>
      <c r="AA735" s="70">
        <f t="shared" si="370"/>
        <v>0</v>
      </c>
      <c r="AB735" s="74"/>
    </row>
    <row r="736" spans="1:28">
      <c r="A736" s="44"/>
      <c r="B736" s="55"/>
      <c r="C736" s="46" t="s">
        <v>149</v>
      </c>
      <c r="D736" s="46"/>
      <c r="E736" s="47">
        <v>1</v>
      </c>
      <c r="F736" s="48"/>
      <c r="G736" s="47">
        <f>K734/0.1+1</f>
        <v>20.7</v>
      </c>
      <c r="H736" s="49">
        <f>PRODUCT(E736,G736)</f>
        <v>20.7</v>
      </c>
      <c r="I736" s="47"/>
      <c r="J736" s="47">
        <v>8</v>
      </c>
      <c r="K736" s="50">
        <f>K735</f>
        <v>3.3650000000000002</v>
      </c>
      <c r="L736" s="50"/>
      <c r="M736" s="50"/>
      <c r="N736" s="48" t="s">
        <v>67</v>
      </c>
      <c r="O736" s="51">
        <f>IF(OR(N736="Sm",N736="PtS",N736="PtR",N736="Pt"),P736,IF(AND(N736="C",K736&gt;0),K736+18*MAX(I736,J736)*0.001-0.06,IF(AND(N736="2C",K736&gt;0),K736+18*MAX(I736,J736)*0.001-0.06+0.16-0.06,IF(AND(N736="Cd",L736&gt;0,M736&gt;0),2*(L736+M736+10.25*MAX(I736,J736)*0.001-0.12),IF(AND(N736="Ep",M736&gt;0),M736+22*MAX(I736,J736)*0.001-0.06,IF(AND(N736="Et",M736&gt;0),2*(M736+12.25*MAX(I736,J736)*0.001-0.06),P736))))))</f>
        <v>3.5490000000000004</v>
      </c>
      <c r="P736" s="93">
        <f>IF(AND(N736="Sm",K736&gt;0),K736+2*(17*MAX(I736,J736)*0.001)-0.06,IF(AND(N736="PtS",M736&gt;0),M736+35*MAX(I736,J736)*0.001+60*MAX(I736,J736)*0.001-0.05,IF(AND(N736="PtR",M736&gt;0),M736+60*MAX(I736,J736)*0.001,IF(AND(N736="Pt",M736&gt;0),M736+15*MAX(I736,J736)*0.001,IF(OR(N736="C",N736="2C",N736="Cd",N736="Ep",N736="Et",N736="Sm",N736="PtS",N736="PtR",N736="Pt"),0,K736)))))</f>
        <v>0</v>
      </c>
      <c r="Q736" s="53">
        <f t="shared" ref="Q736:Q741" si="371">IF(I736=6,H736*O736,0)</f>
        <v>0</v>
      </c>
      <c r="R736" s="53">
        <f t="shared" ref="R736:R741" si="372">IF(I736=8,H736*O736,0)</f>
        <v>0</v>
      </c>
      <c r="S736" s="53">
        <f t="shared" ref="S736:S741" si="373">IF(I736=10,H736*O736,0)</f>
        <v>0</v>
      </c>
      <c r="T736" s="54">
        <f t="shared" ref="T736:T741" si="374">IF(J736 =6,H736*O736,0)</f>
        <v>0</v>
      </c>
      <c r="U736" s="54">
        <f t="shared" ref="U736:U741" si="375">IF(J736 =8,H736*O736,0)</f>
        <v>73.464300000000009</v>
      </c>
      <c r="V736" s="54">
        <f t="shared" ref="V736:V741" si="376">IF(J736 =10,H736*O736,0)</f>
        <v>0</v>
      </c>
      <c r="W736" s="54">
        <f t="shared" ref="W736:W741" si="377">IF(J736 =12,H736*O736,0)</f>
        <v>0</v>
      </c>
      <c r="X736" s="54">
        <f t="shared" ref="X736:X741" si="378">IF(J736 =14,H736*O736,0)</f>
        <v>0</v>
      </c>
      <c r="Y736" s="54">
        <f t="shared" ref="Y736:Y741" si="379">IF(J736 =16,H736*O736,0)</f>
        <v>0</v>
      </c>
      <c r="Z736" s="54">
        <f t="shared" ref="Z736:Z741" si="380">IF(J736 =20,H736*O736,0)</f>
        <v>0</v>
      </c>
      <c r="AA736" s="70">
        <f t="shared" ref="AA736:AA741" si="381">IF(J736 =25,H736*O736,0)</f>
        <v>0</v>
      </c>
      <c r="AB736" s="74"/>
    </row>
    <row r="737" spans="1:31" ht="15.75">
      <c r="A737" s="140" t="s">
        <v>162</v>
      </c>
      <c r="B737" s="141"/>
      <c r="C737" s="141"/>
      <c r="D737" s="142"/>
      <c r="E737" s="47"/>
      <c r="F737" s="48"/>
      <c r="G737" s="47"/>
      <c r="H737" s="49"/>
      <c r="I737" s="47"/>
      <c r="J737" s="47"/>
      <c r="K737" s="50"/>
      <c r="L737" s="50"/>
      <c r="M737" s="50"/>
      <c r="N737" s="48"/>
      <c r="O737" s="51">
        <f>IF(OR(N737="Sm",N737="PtS",N737="PtR",N737="Pt"),P737,IF(AND(N737="C",K737&gt;0),K737+15*MAX(I737,J737)*0.001-0.06,IF(AND(N737="2C",K737&gt;0),K737+30*MAX(I737,J737)*0.001-0.06,IF(AND(N737="Cd",L737&gt;0,M737&gt;0),2*(L737+M737+10*MAX(I737,J737)*0.001-0.12),IF(AND(N737="Ep",M737&gt;0),M737+20*MAX(I737,J737)*0.001-0.06,IF(AND(N737="Et",M737&gt;0),2*(M737+10*MAX(I737,J737)*0.001-0.06),P737))))))</f>
        <v>0</v>
      </c>
      <c r="P737" s="93">
        <f>IF(AND(N737="Sm",K737&gt;0),K737+2*(15*MAX(I737,J737)*0.001)-0.06,IF(AND(N737="PtS",M737&gt;0),M737+30*MAX(I737,J737)*0.001+60*MAX(I737,J737)*0.001-0.05,IF(AND(N737="PtR",M737&gt;0),M737+60*MAX(I737,J737)*0.001,IF(AND(N737="Pt",M737&gt;0),M737+15*MAX(I737,J737)*0.001,IF(OR(N737="C",N737="2C",N737="Cd",N737="Ep",N737="Et",N737="Sm",N737="PtS",N737="PtR",N737="Pt"),0,K737)))))</f>
        <v>0</v>
      </c>
      <c r="Q737" s="53">
        <f t="shared" si="371"/>
        <v>0</v>
      </c>
      <c r="R737" s="53">
        <f t="shared" si="372"/>
        <v>0</v>
      </c>
      <c r="S737" s="53">
        <f t="shared" si="373"/>
        <v>0</v>
      </c>
      <c r="T737" s="54">
        <f t="shared" si="374"/>
        <v>0</v>
      </c>
      <c r="U737" s="54">
        <f t="shared" si="375"/>
        <v>0</v>
      </c>
      <c r="V737" s="54">
        <f t="shared" si="376"/>
        <v>0</v>
      </c>
      <c r="W737" s="54">
        <f t="shared" si="377"/>
        <v>0</v>
      </c>
      <c r="X737" s="54">
        <f t="shared" si="378"/>
        <v>0</v>
      </c>
      <c r="Y737" s="54">
        <f t="shared" si="379"/>
        <v>0</v>
      </c>
      <c r="Z737" s="54">
        <f t="shared" si="380"/>
        <v>0</v>
      </c>
      <c r="AA737" s="70">
        <f t="shared" si="381"/>
        <v>0</v>
      </c>
    </row>
    <row r="738" spans="1:31">
      <c r="A738" s="44"/>
      <c r="B738" s="72"/>
      <c r="C738" s="46" t="s">
        <v>70</v>
      </c>
      <c r="D738" s="46"/>
      <c r="E738" s="47">
        <v>1</v>
      </c>
      <c r="F738" s="48"/>
      <c r="G738" s="47">
        <f>K740/0.15+1</f>
        <v>23.433333333333337</v>
      </c>
      <c r="H738" s="49">
        <f>PRODUCT(E738,G738)</f>
        <v>23.433333333333337</v>
      </c>
      <c r="I738" s="47"/>
      <c r="J738" s="47">
        <v>12</v>
      </c>
      <c r="K738" s="50">
        <f>1.6+1.12+0.12</f>
        <v>2.8400000000000003</v>
      </c>
      <c r="L738" s="50"/>
      <c r="M738" s="50"/>
      <c r="N738" s="48" t="s">
        <v>67</v>
      </c>
      <c r="O738" s="51">
        <f>IF(OR(N738="Sm",N738="PtS",N738="PtR",N738="Pt"),P738,IF(AND(N738="C",K738&gt;0),K738+18*MAX(I738,J738)*0.001-0.06,IF(AND(N738="2C",K738&gt;0),K738+36*MAX(I738,J738)*0.001-0.06,IF(AND(N738="Cd",L738&gt;0,M738&gt;0),2*(L738+M738+10.25*MAX(I738,J738)*0.001-0.12),IF(AND(N738="Ep",M738&gt;0),M738+22*MAX(I738,J738)*0.001-0.06,IF(AND(N738="Et",M738&gt;0),2*(M738+12.25*MAX(I738,J738)*0.001-0.06),P738))))))</f>
        <v>3.2120000000000002</v>
      </c>
      <c r="P738" s="93">
        <f>IF(AND(N738="Sm",K738&gt;0),K738+2*(17*MAX(I738,J738)*0.001)-0.06,IF(AND(N738="PtS",M738&gt;0),M738+35*MAX(I738,J738)*0.001+60*MAX(I738,J738)*0.001-0.05,IF(AND(N738="PtR",M738&gt;0),M738+60*MAX(I738,J738)*0.001,IF(AND(N738="Pt",M738&gt;0),M738+15*MAX(I738,J738)*0.001,IF(OR(N738="C",N738="2C",N738="Cd",N738="Ep",N738="Et",N738="Sm",N738="PtS",N738="PtR",N738="Pt"),0,K738)))))</f>
        <v>0</v>
      </c>
      <c r="Q738" s="53">
        <f t="shared" si="371"/>
        <v>0</v>
      </c>
      <c r="R738" s="53">
        <f t="shared" si="372"/>
        <v>0</v>
      </c>
      <c r="S738" s="53">
        <f t="shared" si="373"/>
        <v>0</v>
      </c>
      <c r="T738" s="54">
        <f t="shared" si="374"/>
        <v>0</v>
      </c>
      <c r="U738" s="54">
        <f t="shared" si="375"/>
        <v>0</v>
      </c>
      <c r="V738" s="54">
        <f t="shared" si="376"/>
        <v>0</v>
      </c>
      <c r="W738" s="54">
        <f t="shared" si="377"/>
        <v>75.267866666666677</v>
      </c>
      <c r="X738" s="54">
        <f t="shared" si="378"/>
        <v>0</v>
      </c>
      <c r="Y738" s="54">
        <f t="shared" si="379"/>
        <v>0</v>
      </c>
      <c r="Z738" s="54">
        <f t="shared" si="380"/>
        <v>0</v>
      </c>
      <c r="AA738" s="70">
        <f t="shared" si="381"/>
        <v>0</v>
      </c>
      <c r="AB738" s="74"/>
    </row>
    <row r="739" spans="1:31">
      <c r="A739" s="44"/>
      <c r="B739" s="55"/>
      <c r="C739" s="46" t="s">
        <v>71</v>
      </c>
      <c r="D739" s="46"/>
      <c r="E739" s="47">
        <v>1</v>
      </c>
      <c r="F739" s="48"/>
      <c r="G739" s="47">
        <f>K741/0.1+1</f>
        <v>34.65</v>
      </c>
      <c r="H739" s="49">
        <f>PRODUCT(E739,G739)</f>
        <v>34.65</v>
      </c>
      <c r="I739" s="47"/>
      <c r="J739" s="47">
        <v>8</v>
      </c>
      <c r="K739" s="50">
        <f>1.12+0.15+0.45+0.1+0.15</f>
        <v>1.97</v>
      </c>
      <c r="L739" s="50"/>
      <c r="M739" s="50"/>
      <c r="N739" s="48" t="s">
        <v>67</v>
      </c>
      <c r="O739" s="51">
        <f>IF(OR(N739="Sm",N739="PtS",N739="PtR",N739="Pt"),P739,IF(AND(N739="C",K739&gt;0),K739+18*MAX(I739,J739)*0.001-0.06,IF(AND(N739="2C",K739&gt;0),K739+36*MAX(I739,J739)*0.001-0.06,IF(AND(N739="Cd",L739&gt;0,M739&gt;0),2*(L739+M739+10.25*MAX(I739,J739)*0.001-0.12),IF(AND(N739="Ep",M739&gt;0),M739+22*MAX(I739,J739)*0.001-0.06,IF(AND(N739="Et",M739&gt;0),2*(M739+12.25*MAX(I739,J739)*0.001-0.06),P739))))))</f>
        <v>2.198</v>
      </c>
      <c r="P739" s="93">
        <f>IF(AND(N739="Sm",K739&gt;0),K739+2*(17*MAX(I739,J739)*0.001)-0.06,IF(AND(N739="PtS",M739&gt;0),M739+35*MAX(I739,J739)*0.001+60*MAX(I739,J739)*0.001-0.05,IF(AND(N739="PtR",M739&gt;0),M739+60*MAX(I739,J739)*0.001,IF(AND(N739="Pt",M739&gt;0),M739+15*MAX(I739,J739)*0.001,IF(OR(N739="C",N739="2C",N739="Cd",N739="Ep",N739="Et",N739="Sm",N739="PtS",N739="PtR",N739="Pt"),0,K739)))))</f>
        <v>0</v>
      </c>
      <c r="Q739" s="53">
        <f t="shared" si="371"/>
        <v>0</v>
      </c>
      <c r="R739" s="53">
        <f t="shared" si="372"/>
        <v>0</v>
      </c>
      <c r="S739" s="53">
        <f t="shared" si="373"/>
        <v>0</v>
      </c>
      <c r="T739" s="54">
        <f t="shared" si="374"/>
        <v>0</v>
      </c>
      <c r="U739" s="54">
        <f t="shared" si="375"/>
        <v>76.160699999999991</v>
      </c>
      <c r="V739" s="54">
        <f t="shared" si="376"/>
        <v>0</v>
      </c>
      <c r="W739" s="54">
        <f t="shared" si="377"/>
        <v>0</v>
      </c>
      <c r="X739" s="54">
        <f t="shared" si="378"/>
        <v>0</v>
      </c>
      <c r="Y739" s="54">
        <f t="shared" si="379"/>
        <v>0</v>
      </c>
      <c r="Z739" s="54">
        <f t="shared" si="380"/>
        <v>0</v>
      </c>
      <c r="AA739" s="70">
        <f t="shared" si="381"/>
        <v>0</v>
      </c>
      <c r="AB739" s="74"/>
    </row>
    <row r="740" spans="1:31">
      <c r="A740" s="44"/>
      <c r="B740" s="72"/>
      <c r="C740" s="46" t="s">
        <v>148</v>
      </c>
      <c r="D740" s="46"/>
      <c r="E740" s="47">
        <v>1</v>
      </c>
      <c r="F740" s="48"/>
      <c r="G740" s="47">
        <f>K738/0.15+1</f>
        <v>19.933333333333337</v>
      </c>
      <c r="H740" s="49">
        <f>PRODUCT(E740,G740)</f>
        <v>19.933333333333337</v>
      </c>
      <c r="I740" s="47"/>
      <c r="J740" s="47">
        <v>10</v>
      </c>
      <c r="K740" s="50">
        <v>3.3650000000000002</v>
      </c>
      <c r="L740" s="50"/>
      <c r="M740" s="50"/>
      <c r="N740" s="48" t="s">
        <v>67</v>
      </c>
      <c r="O740" s="51">
        <f>IF(OR(N740="Sm",N740="PtS",N740="PtR",N740="Pt"),P740,IF(AND(N740="C",K740&gt;0),K740+18*MAX(I740,J740)*0.001-0.06,IF(AND(N740="2C",K740&gt;0),K740+18*MAX(I740,J740)*0.001-0.03+0.2,IF(AND(N740="Cd",L740&gt;0,M740&gt;0),2*(L740+M740+10.25*MAX(I740,J740)*0.001-0.12),IF(AND(N740="Ep",M740&gt;0),M740+22*MAX(I740,J740)*0.001-0.06,IF(AND(N740="Et",M740&gt;0),2*(M740+12.25*MAX(I740,J740)*0.001-0.06),P740))))))</f>
        <v>3.7150000000000007</v>
      </c>
      <c r="P740" s="93">
        <f>IF(AND(N740="Sm",K740&gt;0),K740+2*(17*MAX(I740,J740)*0.001)-0.06,IF(AND(N740="PtS",M740&gt;0),M740+35*MAX(I740,J740)*0.001+60*MAX(I740,J740)*0.001-0.05,IF(AND(N740="PtR",M740&gt;0),M740+60*MAX(I740,J740)*0.001,IF(AND(N740="Pt",M740&gt;0),M740+15*MAX(I740,J740)*0.001,IF(OR(N740="C",N740="2C",N740="Cd",N740="Ep",N740="Et",N740="Sm",N740="PtS",N740="PtR",N740="Pt"),0,K740)))))</f>
        <v>0</v>
      </c>
      <c r="Q740" s="53">
        <f t="shared" si="371"/>
        <v>0</v>
      </c>
      <c r="R740" s="53">
        <f t="shared" si="372"/>
        <v>0</v>
      </c>
      <c r="S740" s="53">
        <f t="shared" si="373"/>
        <v>0</v>
      </c>
      <c r="T740" s="54">
        <f t="shared" si="374"/>
        <v>0</v>
      </c>
      <c r="U740" s="54">
        <f t="shared" si="375"/>
        <v>0</v>
      </c>
      <c r="V740" s="54">
        <f t="shared" si="376"/>
        <v>74.052333333333365</v>
      </c>
      <c r="W740" s="54">
        <f t="shared" si="377"/>
        <v>0</v>
      </c>
      <c r="X740" s="54">
        <f t="shared" si="378"/>
        <v>0</v>
      </c>
      <c r="Y740" s="54">
        <f t="shared" si="379"/>
        <v>0</v>
      </c>
      <c r="Z740" s="54">
        <f t="shared" si="380"/>
        <v>0</v>
      </c>
      <c r="AA740" s="70">
        <f t="shared" si="381"/>
        <v>0</v>
      </c>
      <c r="AB740" s="74"/>
    </row>
    <row r="741" spans="1:31">
      <c r="A741" s="44"/>
      <c r="B741" s="55"/>
      <c r="C741" s="46" t="s">
        <v>149</v>
      </c>
      <c r="D741" s="46"/>
      <c r="E741" s="47">
        <v>1</v>
      </c>
      <c r="F741" s="48"/>
      <c r="G741" s="47">
        <f>K739/0.1+1</f>
        <v>20.7</v>
      </c>
      <c r="H741" s="49">
        <f>PRODUCT(E741,G741)</f>
        <v>20.7</v>
      </c>
      <c r="I741" s="47"/>
      <c r="J741" s="47">
        <v>8</v>
      </c>
      <c r="K741" s="50">
        <f>K740</f>
        <v>3.3650000000000002</v>
      </c>
      <c r="L741" s="50"/>
      <c r="M741" s="50"/>
      <c r="N741" s="48" t="s">
        <v>67</v>
      </c>
      <c r="O741" s="51">
        <f>IF(OR(N741="Sm",N741="PtS",N741="PtR",N741="Pt"),P741,IF(AND(N741="C",K741&gt;0),K741+18*MAX(I741,J741)*0.001-0.06,IF(AND(N741="2C",K741&gt;0),K741+18*MAX(I741,J741)*0.001-0.06+0.16-0.06,IF(AND(N741="Cd",L741&gt;0,M741&gt;0),2*(L741+M741+10.25*MAX(I741,J741)*0.001-0.12),IF(AND(N741="Ep",M741&gt;0),M741+22*MAX(I741,J741)*0.001-0.06,IF(AND(N741="Et",M741&gt;0),2*(M741+12.25*MAX(I741,J741)*0.001-0.06),P741))))))</f>
        <v>3.5490000000000004</v>
      </c>
      <c r="P741" s="93">
        <f>IF(AND(N741="Sm",K741&gt;0),K741+2*(17*MAX(I741,J741)*0.001)-0.06,IF(AND(N741="PtS",M741&gt;0),M741+35*MAX(I741,J741)*0.001+60*MAX(I741,J741)*0.001-0.05,IF(AND(N741="PtR",M741&gt;0),M741+60*MAX(I741,J741)*0.001,IF(AND(N741="Pt",M741&gt;0),M741+15*MAX(I741,J741)*0.001,IF(OR(N741="C",N741="2C",N741="Cd",N741="Ep",N741="Et",N741="Sm",N741="PtS",N741="PtR",N741="Pt"),0,K741)))))</f>
        <v>0</v>
      </c>
      <c r="Q741" s="53">
        <f t="shared" si="371"/>
        <v>0</v>
      </c>
      <c r="R741" s="53">
        <f t="shared" si="372"/>
        <v>0</v>
      </c>
      <c r="S741" s="53">
        <f t="shared" si="373"/>
        <v>0</v>
      </c>
      <c r="T741" s="54">
        <f t="shared" si="374"/>
        <v>0</v>
      </c>
      <c r="U741" s="54">
        <f t="shared" si="375"/>
        <v>73.464300000000009</v>
      </c>
      <c r="V741" s="54">
        <f t="shared" si="376"/>
        <v>0</v>
      </c>
      <c r="W741" s="54">
        <f t="shared" si="377"/>
        <v>0</v>
      </c>
      <c r="X741" s="54">
        <f t="shared" si="378"/>
        <v>0</v>
      </c>
      <c r="Y741" s="54">
        <f t="shared" si="379"/>
        <v>0</v>
      </c>
      <c r="Z741" s="54">
        <f t="shared" si="380"/>
        <v>0</v>
      </c>
      <c r="AA741" s="70">
        <f t="shared" si="381"/>
        <v>0</v>
      </c>
      <c r="AB741" s="74"/>
    </row>
    <row r="742" spans="1:31">
      <c r="A742" s="96"/>
      <c r="B742" s="55"/>
      <c r="C742" s="46"/>
      <c r="D742" s="46"/>
      <c r="E742" s="47"/>
      <c r="F742" s="48"/>
      <c r="G742" s="47"/>
      <c r="H742" s="49"/>
      <c r="I742" s="47"/>
      <c r="J742" s="47"/>
      <c r="K742" s="50"/>
      <c r="L742" s="50"/>
      <c r="M742" s="50"/>
      <c r="N742" s="48"/>
      <c r="O742" s="51"/>
      <c r="P742" s="93"/>
      <c r="Q742" s="53"/>
      <c r="R742" s="53"/>
      <c r="S742" s="53"/>
      <c r="T742" s="54"/>
      <c r="U742" s="54"/>
      <c r="V742" s="54"/>
      <c r="W742" s="54"/>
      <c r="X742" s="54"/>
      <c r="Y742" s="54"/>
      <c r="Z742" s="54"/>
      <c r="AA742" s="70"/>
      <c r="AB742" s="74"/>
    </row>
    <row r="743" spans="1:31">
      <c r="A743" s="56"/>
      <c r="B743" s="46"/>
      <c r="C743" s="46"/>
      <c r="D743" s="46"/>
      <c r="E743" s="47"/>
      <c r="F743" s="48"/>
      <c r="G743" s="47"/>
      <c r="H743" s="49"/>
      <c r="I743" s="47"/>
      <c r="J743" s="47"/>
      <c r="K743" s="50"/>
      <c r="L743" s="50"/>
      <c r="M743" s="50"/>
      <c r="N743" s="48"/>
      <c r="O743" s="51"/>
      <c r="P743" s="93"/>
      <c r="Q743" s="53"/>
      <c r="R743" s="53"/>
      <c r="S743" s="53"/>
      <c r="T743" s="54"/>
      <c r="U743" s="54"/>
      <c r="V743" s="54"/>
      <c r="W743" s="54"/>
      <c r="X743" s="54"/>
      <c r="Y743" s="54"/>
      <c r="Z743" s="54"/>
      <c r="AA743" s="70"/>
      <c r="AB743" s="74"/>
      <c r="AC743" s="74"/>
      <c r="AE743" s="97"/>
    </row>
    <row r="744" spans="1:31">
      <c r="A744" s="33"/>
      <c r="B744" s="34" t="s">
        <v>163</v>
      </c>
      <c r="C744" s="34"/>
      <c r="D744" s="35"/>
      <c r="E744" s="36"/>
      <c r="F744" s="37"/>
      <c r="G744" s="36"/>
      <c r="H744" s="38"/>
      <c r="I744" s="36"/>
      <c r="J744" s="36"/>
      <c r="K744" s="39"/>
      <c r="L744" s="39"/>
      <c r="M744" s="39"/>
      <c r="N744" s="37"/>
      <c r="O744" s="40"/>
      <c r="P744" s="91"/>
      <c r="Q744" s="42"/>
      <c r="R744" s="42"/>
      <c r="S744" s="42"/>
      <c r="T744" s="43"/>
      <c r="U744" s="43"/>
      <c r="V744" s="43"/>
      <c r="W744" s="43"/>
      <c r="X744" s="43"/>
      <c r="Y744" s="43"/>
      <c r="Z744" s="43"/>
      <c r="AA744" s="43"/>
    </row>
    <row r="745" spans="1:31" ht="15.75">
      <c r="A745" s="140" t="s">
        <v>164</v>
      </c>
      <c r="B745" s="141"/>
      <c r="C745" s="141"/>
      <c r="D745" s="142"/>
      <c r="E745" s="60"/>
      <c r="F745" s="61"/>
      <c r="G745" s="60"/>
      <c r="H745" s="62"/>
      <c r="I745" s="60"/>
      <c r="J745" s="60"/>
      <c r="K745" s="63"/>
      <c r="L745" s="63"/>
      <c r="M745" s="63"/>
      <c r="N745" s="61"/>
      <c r="O745" s="64"/>
      <c r="P745" s="92"/>
      <c r="Q745" s="66"/>
      <c r="R745" s="66"/>
      <c r="S745" s="66"/>
      <c r="T745" s="67"/>
      <c r="U745" s="67"/>
      <c r="V745" s="67"/>
      <c r="W745" s="67"/>
      <c r="X745" s="67"/>
      <c r="Y745" s="67"/>
      <c r="Z745" s="67"/>
      <c r="AA745" s="67"/>
    </row>
    <row r="746" spans="1:31">
      <c r="A746" s="44"/>
      <c r="B746" s="72"/>
      <c r="C746" s="46" t="s">
        <v>165</v>
      </c>
      <c r="D746" s="46"/>
      <c r="E746" s="47">
        <v>2</v>
      </c>
      <c r="F746" s="48"/>
      <c r="G746" s="47">
        <f>K747/0.2+1</f>
        <v>8.5</v>
      </c>
      <c r="H746" s="49">
        <f t="shared" ref="H746:H753" si="382">PRODUCT(E746,G746)</f>
        <v>17</v>
      </c>
      <c r="I746" s="47"/>
      <c r="J746" s="47">
        <v>10</v>
      </c>
      <c r="K746" s="50">
        <f>1.2+0.4</f>
        <v>1.6</v>
      </c>
      <c r="L746" s="50"/>
      <c r="M746" s="50"/>
      <c r="N746" s="48" t="s">
        <v>72</v>
      </c>
      <c r="O746" s="51">
        <f t="shared" ref="O746:O753" si="383">IF(OR(N746="Sm",N746="PtS",N746="PtR",N746="Pt"),P746,IF(AND(N746="C",K746&gt;0),K746+18*MAX(I746,J746)*0.001-0.06,IF(AND(N746="2C",K746&gt;0),K746+36*MAX(I746,J746)*0.001-0.06,IF(AND(N746="Cd",L746&gt;0,M746&gt;0),2*(L746+M746+10.25*MAX(I746,J746)*0.001-0.12),IF(AND(N746="Ep",M746&gt;0),M746+22*MAX(I746,J746)*0.001-0.06,IF(AND(N746="Et",M746&gt;0),2*(M746+12.25*MAX(I746,J746)*0.001-0.06),P746))))))</f>
        <v>1.6</v>
      </c>
      <c r="P746" s="93">
        <f t="shared" ref="P746:P753" si="384">IF(AND(N746="Sm",K746&gt;0),K746+2*(17*MAX(I746,J746)*0.001)-0.06,IF(AND(N746="PtS",M746&gt;0),M746+35*MAX(I746,J746)*0.001+60*MAX(I746,J746)*0.001-0.05,IF(AND(N746="PtR",M746&gt;0),M746+60*MAX(I746,J746)*0.001,IF(AND(N746="Pt",M746&gt;0),M746+15*MAX(I746,J746)*0.001,IF(OR(N746="C",N746="2C",N746="Cd",N746="Ep",N746="Et",N746="Sm",N746="PtS",N746="PtR",N746="Pt"),0,K746)))))</f>
        <v>1.6</v>
      </c>
      <c r="Q746" s="53">
        <f t="shared" ref="Q746:Q753" si="385">IF(I746=6,H746*O746,0)</f>
        <v>0</v>
      </c>
      <c r="R746" s="53">
        <f t="shared" ref="R746:R753" si="386">IF(I746=8,H746*O746,0)</f>
        <v>0</v>
      </c>
      <c r="S746" s="53">
        <f t="shared" ref="S746:S753" si="387">IF(I746=10,H746*O746,0)</f>
        <v>0</v>
      </c>
      <c r="T746" s="54">
        <f t="shared" ref="T746:T753" si="388">IF(J746 =6,H746*O746,0)</f>
        <v>0</v>
      </c>
      <c r="U746" s="54">
        <f t="shared" ref="U746:U753" si="389">IF(J746 =8,H746*O746,0)</f>
        <v>0</v>
      </c>
      <c r="V746" s="54">
        <f t="shared" ref="V746:V753" si="390">IF(J746 =10,H746*O746,0)</f>
        <v>27.200000000000003</v>
      </c>
      <c r="W746" s="54">
        <f t="shared" ref="W746:W753" si="391">IF(J746 =12,H746*O746,0)</f>
        <v>0</v>
      </c>
      <c r="X746" s="54">
        <f t="shared" ref="X746:X753" si="392">IF(J746 =14,H746*O746,0)</f>
        <v>0</v>
      </c>
      <c r="Y746" s="54">
        <f t="shared" ref="Y746:Y753" si="393">IF(J746 =16,H746*O746,0)</f>
        <v>0</v>
      </c>
      <c r="Z746" s="54">
        <f t="shared" ref="Z746:Z753" si="394">IF(J746 =20,H746*O746,0)</f>
        <v>0</v>
      </c>
      <c r="AA746" s="70">
        <f t="shared" ref="AA746:AA753" si="395">IF(J746 =25,H746*O746,0)</f>
        <v>0</v>
      </c>
      <c r="AB746" s="74"/>
    </row>
    <row r="747" spans="1:31">
      <c r="A747" s="44"/>
      <c r="B747" s="72"/>
      <c r="C747" s="46" t="s">
        <v>166</v>
      </c>
      <c r="D747" s="46"/>
      <c r="E747" s="47">
        <v>2</v>
      </c>
      <c r="F747" s="48"/>
      <c r="G747" s="47">
        <f>K746/0.2+1</f>
        <v>9</v>
      </c>
      <c r="H747" s="49">
        <f t="shared" si="382"/>
        <v>18</v>
      </c>
      <c r="I747" s="47"/>
      <c r="J747" s="47">
        <v>10</v>
      </c>
      <c r="K747" s="50">
        <v>1.5</v>
      </c>
      <c r="L747" s="50"/>
      <c r="M747" s="50"/>
      <c r="N747" s="48" t="s">
        <v>72</v>
      </c>
      <c r="O747" s="51">
        <f t="shared" si="383"/>
        <v>1.5</v>
      </c>
      <c r="P747" s="93">
        <f t="shared" si="384"/>
        <v>1.5</v>
      </c>
      <c r="Q747" s="53">
        <f t="shared" si="385"/>
        <v>0</v>
      </c>
      <c r="R747" s="53">
        <f t="shared" si="386"/>
        <v>0</v>
      </c>
      <c r="S747" s="53">
        <f t="shared" si="387"/>
        <v>0</v>
      </c>
      <c r="T747" s="54">
        <f t="shared" si="388"/>
        <v>0</v>
      </c>
      <c r="U747" s="54">
        <f t="shared" si="389"/>
        <v>0</v>
      </c>
      <c r="V747" s="54">
        <f t="shared" si="390"/>
        <v>27</v>
      </c>
      <c r="W747" s="54">
        <f t="shared" si="391"/>
        <v>0</v>
      </c>
      <c r="X747" s="54">
        <f t="shared" si="392"/>
        <v>0</v>
      </c>
      <c r="Y747" s="54">
        <f t="shared" si="393"/>
        <v>0</v>
      </c>
      <c r="Z747" s="54">
        <f t="shared" si="394"/>
        <v>0</v>
      </c>
      <c r="AA747" s="70">
        <f t="shared" si="395"/>
        <v>0</v>
      </c>
      <c r="AB747" s="74"/>
      <c r="AC747" s="74"/>
    </row>
    <row r="748" spans="1:31">
      <c r="A748" s="44"/>
      <c r="B748" s="72"/>
      <c r="C748" s="46" t="s">
        <v>165</v>
      </c>
      <c r="D748" s="46"/>
      <c r="E748" s="47">
        <v>2</v>
      </c>
      <c r="F748" s="48"/>
      <c r="G748" s="47">
        <f>K749/0.12+1</f>
        <v>13.5</v>
      </c>
      <c r="H748" s="49">
        <f t="shared" si="382"/>
        <v>27</v>
      </c>
      <c r="I748" s="47"/>
      <c r="J748" s="47">
        <v>14</v>
      </c>
      <c r="K748" s="50">
        <f>11*0.344+0.4+1.5-0.344</f>
        <v>5.34</v>
      </c>
      <c r="L748" s="50"/>
      <c r="M748" s="50"/>
      <c r="N748" s="48" t="s">
        <v>69</v>
      </c>
      <c r="O748" s="51">
        <f t="shared" si="383"/>
        <v>5.532</v>
      </c>
      <c r="P748" s="93">
        <f t="shared" si="384"/>
        <v>0</v>
      </c>
      <c r="Q748" s="53">
        <f t="shared" si="385"/>
        <v>0</v>
      </c>
      <c r="R748" s="53">
        <f t="shared" si="386"/>
        <v>0</v>
      </c>
      <c r="S748" s="53">
        <f t="shared" si="387"/>
        <v>0</v>
      </c>
      <c r="T748" s="54">
        <f t="shared" si="388"/>
        <v>0</v>
      </c>
      <c r="U748" s="54">
        <f t="shared" si="389"/>
        <v>0</v>
      </c>
      <c r="V748" s="54">
        <f t="shared" si="390"/>
        <v>0</v>
      </c>
      <c r="W748" s="54">
        <f t="shared" si="391"/>
        <v>0</v>
      </c>
      <c r="X748" s="54">
        <f t="shared" si="392"/>
        <v>149.364</v>
      </c>
      <c r="Y748" s="54">
        <f t="shared" si="393"/>
        <v>0</v>
      </c>
      <c r="Z748" s="54">
        <f t="shared" si="394"/>
        <v>0</v>
      </c>
      <c r="AA748" s="70">
        <f t="shared" si="395"/>
        <v>0</v>
      </c>
      <c r="AB748" s="74"/>
    </row>
    <row r="749" spans="1:31">
      <c r="A749" s="44"/>
      <c r="B749" s="72"/>
      <c r="C749" s="46" t="s">
        <v>166</v>
      </c>
      <c r="D749" s="46"/>
      <c r="E749" s="47">
        <v>2</v>
      </c>
      <c r="F749" s="48"/>
      <c r="G749" s="47">
        <f>K748/0.15+1</f>
        <v>36.6</v>
      </c>
      <c r="H749" s="49">
        <f t="shared" si="382"/>
        <v>73.2</v>
      </c>
      <c r="I749" s="47"/>
      <c r="J749" s="47">
        <v>10</v>
      </c>
      <c r="K749" s="50">
        <v>1.5</v>
      </c>
      <c r="L749" s="50"/>
      <c r="M749" s="50"/>
      <c r="N749" s="48" t="s">
        <v>72</v>
      </c>
      <c r="O749" s="51">
        <f t="shared" si="383"/>
        <v>1.5</v>
      </c>
      <c r="P749" s="93">
        <f t="shared" si="384"/>
        <v>1.5</v>
      </c>
      <c r="Q749" s="53">
        <f t="shared" si="385"/>
        <v>0</v>
      </c>
      <c r="R749" s="53">
        <f t="shared" si="386"/>
        <v>0</v>
      </c>
      <c r="S749" s="53">
        <f t="shared" si="387"/>
        <v>0</v>
      </c>
      <c r="T749" s="54">
        <f t="shared" si="388"/>
        <v>0</v>
      </c>
      <c r="U749" s="54">
        <f t="shared" si="389"/>
        <v>0</v>
      </c>
      <c r="V749" s="54">
        <f t="shared" si="390"/>
        <v>109.80000000000001</v>
      </c>
      <c r="W749" s="54">
        <f t="shared" si="391"/>
        <v>0</v>
      </c>
      <c r="X749" s="54">
        <f t="shared" si="392"/>
        <v>0</v>
      </c>
      <c r="Y749" s="54">
        <f t="shared" si="393"/>
        <v>0</v>
      </c>
      <c r="Z749" s="54">
        <f t="shared" si="394"/>
        <v>0</v>
      </c>
      <c r="AA749" s="70">
        <f t="shared" si="395"/>
        <v>0</v>
      </c>
      <c r="AB749" s="74"/>
      <c r="AC749" s="74"/>
    </row>
    <row r="750" spans="1:31">
      <c r="A750" s="44"/>
      <c r="B750" s="72"/>
      <c r="C750" s="46" t="s">
        <v>165</v>
      </c>
      <c r="D750" s="46"/>
      <c r="E750" s="47">
        <v>2</v>
      </c>
      <c r="F750" s="48"/>
      <c r="G750" s="47">
        <f>K751/0.12+1</f>
        <v>13.5</v>
      </c>
      <c r="H750" s="49">
        <f t="shared" si="382"/>
        <v>27</v>
      </c>
      <c r="I750" s="47"/>
      <c r="J750" s="47">
        <v>14</v>
      </c>
      <c r="K750" s="50">
        <f>1.5+0.6</f>
        <v>2.1</v>
      </c>
      <c r="L750" s="50"/>
      <c r="M750" s="50"/>
      <c r="N750" s="48" t="s">
        <v>69</v>
      </c>
      <c r="O750" s="51">
        <f t="shared" si="383"/>
        <v>2.2920000000000003</v>
      </c>
      <c r="P750" s="93">
        <f t="shared" si="384"/>
        <v>0</v>
      </c>
      <c r="Q750" s="53">
        <f t="shared" si="385"/>
        <v>0</v>
      </c>
      <c r="R750" s="53">
        <f t="shared" si="386"/>
        <v>0</v>
      </c>
      <c r="S750" s="53">
        <f t="shared" si="387"/>
        <v>0</v>
      </c>
      <c r="T750" s="54">
        <f t="shared" si="388"/>
        <v>0</v>
      </c>
      <c r="U750" s="54">
        <f t="shared" si="389"/>
        <v>0</v>
      </c>
      <c r="V750" s="54">
        <f t="shared" si="390"/>
        <v>0</v>
      </c>
      <c r="W750" s="54">
        <f t="shared" si="391"/>
        <v>0</v>
      </c>
      <c r="X750" s="54">
        <f t="shared" si="392"/>
        <v>61.884000000000007</v>
      </c>
      <c r="Y750" s="54">
        <f t="shared" si="393"/>
        <v>0</v>
      </c>
      <c r="Z750" s="54">
        <f t="shared" si="394"/>
        <v>0</v>
      </c>
      <c r="AA750" s="70">
        <f t="shared" si="395"/>
        <v>0</v>
      </c>
      <c r="AB750" s="74"/>
    </row>
    <row r="751" spans="1:31">
      <c r="A751" s="44"/>
      <c r="B751" s="72"/>
      <c r="C751" s="46" t="s">
        <v>166</v>
      </c>
      <c r="D751" s="46"/>
      <c r="E751" s="47">
        <v>2</v>
      </c>
      <c r="F751" s="48"/>
      <c r="G751" s="47">
        <f>K750/0.15+1</f>
        <v>15.000000000000002</v>
      </c>
      <c r="H751" s="49">
        <f t="shared" si="382"/>
        <v>30.000000000000004</v>
      </c>
      <c r="I751" s="47"/>
      <c r="J751" s="47">
        <v>10</v>
      </c>
      <c r="K751" s="50">
        <v>1.5</v>
      </c>
      <c r="L751" s="50"/>
      <c r="M751" s="50"/>
      <c r="N751" s="48" t="s">
        <v>72</v>
      </c>
      <c r="O751" s="51">
        <f t="shared" si="383"/>
        <v>1.5</v>
      </c>
      <c r="P751" s="93">
        <f t="shared" si="384"/>
        <v>1.5</v>
      </c>
      <c r="Q751" s="53">
        <f t="shared" si="385"/>
        <v>0</v>
      </c>
      <c r="R751" s="53">
        <f t="shared" si="386"/>
        <v>0</v>
      </c>
      <c r="S751" s="53">
        <f t="shared" si="387"/>
        <v>0</v>
      </c>
      <c r="T751" s="54">
        <f t="shared" si="388"/>
        <v>0</v>
      </c>
      <c r="U751" s="54">
        <f t="shared" si="389"/>
        <v>0</v>
      </c>
      <c r="V751" s="54">
        <f t="shared" si="390"/>
        <v>45.000000000000007</v>
      </c>
      <c r="W751" s="54">
        <f t="shared" si="391"/>
        <v>0</v>
      </c>
      <c r="X751" s="54">
        <f t="shared" si="392"/>
        <v>0</v>
      </c>
      <c r="Y751" s="54">
        <f t="shared" si="393"/>
        <v>0</v>
      </c>
      <c r="Z751" s="54">
        <f t="shared" si="394"/>
        <v>0</v>
      </c>
      <c r="AA751" s="70">
        <f t="shared" si="395"/>
        <v>0</v>
      </c>
      <c r="AB751" s="74"/>
      <c r="AC751" s="74"/>
    </row>
    <row r="752" spans="1:31">
      <c r="A752" s="44"/>
      <c r="B752" s="72"/>
      <c r="C752" s="46" t="s">
        <v>165</v>
      </c>
      <c r="D752" s="46"/>
      <c r="E752" s="47">
        <v>2</v>
      </c>
      <c r="F752" s="48"/>
      <c r="G752" s="47">
        <f>K753/0.12+1</f>
        <v>13.5</v>
      </c>
      <c r="H752" s="49">
        <f t="shared" si="382"/>
        <v>27</v>
      </c>
      <c r="I752" s="47"/>
      <c r="J752" s="47">
        <v>14</v>
      </c>
      <c r="K752" s="50">
        <f>14*0.344+0.4+1.5-0.344</f>
        <v>6.3719999999999999</v>
      </c>
      <c r="L752" s="50"/>
      <c r="M752" s="50"/>
      <c r="N752" s="48" t="s">
        <v>69</v>
      </c>
      <c r="O752" s="51">
        <f t="shared" si="383"/>
        <v>6.5640000000000001</v>
      </c>
      <c r="P752" s="93">
        <f t="shared" si="384"/>
        <v>0</v>
      </c>
      <c r="Q752" s="53">
        <f t="shared" si="385"/>
        <v>0</v>
      </c>
      <c r="R752" s="53">
        <f t="shared" si="386"/>
        <v>0</v>
      </c>
      <c r="S752" s="53">
        <f t="shared" si="387"/>
        <v>0</v>
      </c>
      <c r="T752" s="54">
        <f t="shared" si="388"/>
        <v>0</v>
      </c>
      <c r="U752" s="54">
        <f t="shared" si="389"/>
        <v>0</v>
      </c>
      <c r="V752" s="54">
        <f t="shared" si="390"/>
        <v>0</v>
      </c>
      <c r="W752" s="54">
        <f t="shared" si="391"/>
        <v>0</v>
      </c>
      <c r="X752" s="54">
        <f t="shared" si="392"/>
        <v>177.22800000000001</v>
      </c>
      <c r="Y752" s="54">
        <f t="shared" si="393"/>
        <v>0</v>
      </c>
      <c r="Z752" s="54">
        <f t="shared" si="394"/>
        <v>0</v>
      </c>
      <c r="AA752" s="70">
        <f t="shared" si="395"/>
        <v>0</v>
      </c>
      <c r="AB752" s="74"/>
    </row>
    <row r="753" spans="1:29">
      <c r="A753" s="44"/>
      <c r="B753" s="72"/>
      <c r="C753" s="46" t="s">
        <v>166</v>
      </c>
      <c r="D753" s="46"/>
      <c r="E753" s="47">
        <v>2</v>
      </c>
      <c r="F753" s="48"/>
      <c r="G753" s="47">
        <f>K752/0.15+1</f>
        <v>43.480000000000004</v>
      </c>
      <c r="H753" s="49">
        <f t="shared" si="382"/>
        <v>86.960000000000008</v>
      </c>
      <c r="I753" s="47"/>
      <c r="J753" s="47">
        <v>10</v>
      </c>
      <c r="K753" s="50">
        <v>1.5</v>
      </c>
      <c r="L753" s="50"/>
      <c r="M753" s="50"/>
      <c r="N753" s="48" t="s">
        <v>72</v>
      </c>
      <c r="O753" s="51">
        <f t="shared" si="383"/>
        <v>1.5</v>
      </c>
      <c r="P753" s="93">
        <f t="shared" si="384"/>
        <v>1.5</v>
      </c>
      <c r="Q753" s="53">
        <f t="shared" si="385"/>
        <v>0</v>
      </c>
      <c r="R753" s="53">
        <f t="shared" si="386"/>
        <v>0</v>
      </c>
      <c r="S753" s="53">
        <f t="shared" si="387"/>
        <v>0</v>
      </c>
      <c r="T753" s="54">
        <f t="shared" si="388"/>
        <v>0</v>
      </c>
      <c r="U753" s="54">
        <f t="shared" si="389"/>
        <v>0</v>
      </c>
      <c r="V753" s="54">
        <f t="shared" si="390"/>
        <v>130.44</v>
      </c>
      <c r="W753" s="54">
        <f t="shared" si="391"/>
        <v>0</v>
      </c>
      <c r="X753" s="54">
        <f t="shared" si="392"/>
        <v>0</v>
      </c>
      <c r="Y753" s="54">
        <f t="shared" si="393"/>
        <v>0</v>
      </c>
      <c r="Z753" s="54">
        <f t="shared" si="394"/>
        <v>0</v>
      </c>
      <c r="AA753" s="70">
        <f t="shared" si="395"/>
        <v>0</v>
      </c>
      <c r="AB753" s="74"/>
      <c r="AC753" s="74"/>
    </row>
    <row r="754" spans="1:29" ht="15.75">
      <c r="A754" s="140" t="s">
        <v>164</v>
      </c>
      <c r="B754" s="141"/>
      <c r="C754" s="141"/>
      <c r="D754" s="142"/>
      <c r="E754" s="60"/>
      <c r="F754" s="61"/>
      <c r="G754" s="60"/>
      <c r="H754" s="62"/>
      <c r="I754" s="60"/>
      <c r="J754" s="60"/>
      <c r="K754" s="63"/>
      <c r="L754" s="63"/>
      <c r="M754" s="63"/>
      <c r="N754" s="61"/>
      <c r="O754" s="64"/>
      <c r="P754" s="92"/>
      <c r="Q754" s="66"/>
      <c r="R754" s="66"/>
      <c r="S754" s="66"/>
      <c r="T754" s="67"/>
      <c r="U754" s="67"/>
      <c r="V754" s="67"/>
      <c r="W754" s="67"/>
      <c r="X754" s="67"/>
      <c r="Y754" s="67"/>
      <c r="Z754" s="67"/>
      <c r="AA754" s="67"/>
    </row>
    <row r="755" spans="1:29">
      <c r="A755" s="44"/>
      <c r="B755" s="72"/>
      <c r="C755" s="46" t="s">
        <v>165</v>
      </c>
      <c r="D755" s="46"/>
      <c r="E755" s="47">
        <v>2</v>
      </c>
      <c r="F755" s="48"/>
      <c r="G755" s="47">
        <f>K756/0.2+1</f>
        <v>8.5</v>
      </c>
      <c r="H755" s="49">
        <f t="shared" ref="H755:H762" si="396">PRODUCT(E755,G755)</f>
        <v>17</v>
      </c>
      <c r="I755" s="47"/>
      <c r="J755" s="47">
        <v>10</v>
      </c>
      <c r="K755" s="50">
        <f>1.2+0.4</f>
        <v>1.6</v>
      </c>
      <c r="L755" s="50"/>
      <c r="M755" s="50"/>
      <c r="N755" s="48" t="s">
        <v>72</v>
      </c>
      <c r="O755" s="51">
        <f t="shared" ref="O755:O762" si="397">IF(OR(N755="Sm",N755="PtS",N755="PtR",N755="Pt"),P755,IF(AND(N755="C",K755&gt;0),K755+18*MAX(I755,J755)*0.001-0.06,IF(AND(N755="2C",K755&gt;0),K755+36*MAX(I755,J755)*0.001-0.06,IF(AND(N755="Cd",L755&gt;0,M755&gt;0),2*(L755+M755+10.25*MAX(I755,J755)*0.001-0.12),IF(AND(N755="Ep",M755&gt;0),M755+22*MAX(I755,J755)*0.001-0.06,IF(AND(N755="Et",M755&gt;0),2*(M755+12.25*MAX(I755,J755)*0.001-0.06),P755))))))</f>
        <v>1.6</v>
      </c>
      <c r="P755" s="93">
        <f t="shared" ref="P755:P762" si="398">IF(AND(N755="Sm",K755&gt;0),K755+2*(17*MAX(I755,J755)*0.001)-0.06,IF(AND(N755="PtS",M755&gt;0),M755+35*MAX(I755,J755)*0.001+60*MAX(I755,J755)*0.001-0.05,IF(AND(N755="PtR",M755&gt;0),M755+60*MAX(I755,J755)*0.001,IF(AND(N755="Pt",M755&gt;0),M755+15*MAX(I755,J755)*0.001,IF(OR(N755="C",N755="2C",N755="Cd",N755="Ep",N755="Et",N755="Sm",N755="PtS",N755="PtR",N755="Pt"),0,K755)))))</f>
        <v>1.6</v>
      </c>
      <c r="Q755" s="53">
        <f t="shared" ref="Q755:Q762" si="399">IF(I755=6,H755*O755,0)</f>
        <v>0</v>
      </c>
      <c r="R755" s="53">
        <f t="shared" ref="R755:R762" si="400">IF(I755=8,H755*O755,0)</f>
        <v>0</v>
      </c>
      <c r="S755" s="53">
        <f t="shared" ref="S755:S762" si="401">IF(I755=10,H755*O755,0)</f>
        <v>0</v>
      </c>
      <c r="T755" s="54">
        <f t="shared" ref="T755:T762" si="402">IF(J755 =6,H755*O755,0)</f>
        <v>0</v>
      </c>
      <c r="U755" s="54">
        <f t="shared" ref="U755:U762" si="403">IF(J755 =8,H755*O755,0)</f>
        <v>0</v>
      </c>
      <c r="V755" s="54">
        <f t="shared" ref="V755:V762" si="404">IF(J755 =10,H755*O755,0)</f>
        <v>27.200000000000003</v>
      </c>
      <c r="W755" s="54">
        <f t="shared" ref="W755:W762" si="405">IF(J755 =12,H755*O755,0)</f>
        <v>0</v>
      </c>
      <c r="X755" s="54">
        <f t="shared" ref="X755:X762" si="406">IF(J755 =14,H755*O755,0)</f>
        <v>0</v>
      </c>
      <c r="Y755" s="54">
        <f t="shared" ref="Y755:Y762" si="407">IF(J755 =16,H755*O755,0)</f>
        <v>0</v>
      </c>
      <c r="Z755" s="54">
        <f t="shared" ref="Z755:Z762" si="408">IF(J755 =20,H755*O755,0)</f>
        <v>0</v>
      </c>
      <c r="AA755" s="70">
        <f t="shared" ref="AA755:AA762" si="409">IF(J755 =25,H755*O755,0)</f>
        <v>0</v>
      </c>
      <c r="AB755" s="74"/>
    </row>
    <row r="756" spans="1:29">
      <c r="A756" s="44"/>
      <c r="B756" s="72"/>
      <c r="C756" s="46" t="s">
        <v>166</v>
      </c>
      <c r="D756" s="46"/>
      <c r="E756" s="47">
        <v>2</v>
      </c>
      <c r="F756" s="48"/>
      <c r="G756" s="47">
        <f>K755/0.2+1</f>
        <v>9</v>
      </c>
      <c r="H756" s="49">
        <f t="shared" si="396"/>
        <v>18</v>
      </c>
      <c r="I756" s="47"/>
      <c r="J756" s="47">
        <v>10</v>
      </c>
      <c r="K756" s="50">
        <v>1.5</v>
      </c>
      <c r="L756" s="50"/>
      <c r="M756" s="50"/>
      <c r="N756" s="48" t="s">
        <v>72</v>
      </c>
      <c r="O756" s="51">
        <f t="shared" si="397"/>
        <v>1.5</v>
      </c>
      <c r="P756" s="93">
        <f t="shared" si="398"/>
        <v>1.5</v>
      </c>
      <c r="Q756" s="53">
        <f t="shared" si="399"/>
        <v>0</v>
      </c>
      <c r="R756" s="53">
        <f t="shared" si="400"/>
        <v>0</v>
      </c>
      <c r="S756" s="53">
        <f t="shared" si="401"/>
        <v>0</v>
      </c>
      <c r="T756" s="54">
        <f t="shared" si="402"/>
        <v>0</v>
      </c>
      <c r="U756" s="54">
        <f t="shared" si="403"/>
        <v>0</v>
      </c>
      <c r="V756" s="54">
        <f t="shared" si="404"/>
        <v>27</v>
      </c>
      <c r="W756" s="54">
        <f t="shared" si="405"/>
        <v>0</v>
      </c>
      <c r="X756" s="54">
        <f t="shared" si="406"/>
        <v>0</v>
      </c>
      <c r="Y756" s="54">
        <f t="shared" si="407"/>
        <v>0</v>
      </c>
      <c r="Z756" s="54">
        <f t="shared" si="408"/>
        <v>0</v>
      </c>
      <c r="AA756" s="70">
        <f t="shared" si="409"/>
        <v>0</v>
      </c>
      <c r="AB756" s="74"/>
      <c r="AC756" s="74"/>
    </row>
    <row r="757" spans="1:29">
      <c r="A757" s="44"/>
      <c r="B757" s="72"/>
      <c r="C757" s="46" t="s">
        <v>165</v>
      </c>
      <c r="D757" s="46"/>
      <c r="E757" s="47">
        <v>2</v>
      </c>
      <c r="F757" s="48"/>
      <c r="G757" s="47">
        <f>K758/0.12+1</f>
        <v>13.5</v>
      </c>
      <c r="H757" s="49">
        <f t="shared" si="396"/>
        <v>27</v>
      </c>
      <c r="I757" s="47"/>
      <c r="J757" s="47">
        <v>14</v>
      </c>
      <c r="K757" s="50">
        <f>11*0.344+0.4+1.5-0.344</f>
        <v>5.34</v>
      </c>
      <c r="L757" s="50"/>
      <c r="M757" s="50"/>
      <c r="N757" s="48" t="s">
        <v>69</v>
      </c>
      <c r="O757" s="51">
        <f t="shared" si="397"/>
        <v>5.532</v>
      </c>
      <c r="P757" s="93">
        <f t="shared" si="398"/>
        <v>0</v>
      </c>
      <c r="Q757" s="53">
        <f t="shared" si="399"/>
        <v>0</v>
      </c>
      <c r="R757" s="53">
        <f t="shared" si="400"/>
        <v>0</v>
      </c>
      <c r="S757" s="53">
        <f t="shared" si="401"/>
        <v>0</v>
      </c>
      <c r="T757" s="54">
        <f t="shared" si="402"/>
        <v>0</v>
      </c>
      <c r="U757" s="54">
        <f t="shared" si="403"/>
        <v>0</v>
      </c>
      <c r="V757" s="54">
        <f t="shared" si="404"/>
        <v>0</v>
      </c>
      <c r="W757" s="54">
        <f t="shared" si="405"/>
        <v>0</v>
      </c>
      <c r="X757" s="54">
        <f t="shared" si="406"/>
        <v>149.364</v>
      </c>
      <c r="Y757" s="54">
        <f t="shared" si="407"/>
        <v>0</v>
      </c>
      <c r="Z757" s="54">
        <f t="shared" si="408"/>
        <v>0</v>
      </c>
      <c r="AA757" s="70">
        <f t="shared" si="409"/>
        <v>0</v>
      </c>
      <c r="AB757" s="74"/>
    </row>
    <row r="758" spans="1:29">
      <c r="A758" s="44"/>
      <c r="B758" s="72"/>
      <c r="C758" s="46" t="s">
        <v>166</v>
      </c>
      <c r="D758" s="46"/>
      <c r="E758" s="47">
        <v>2</v>
      </c>
      <c r="F758" s="48"/>
      <c r="G758" s="47">
        <f>K757/0.15+1</f>
        <v>36.6</v>
      </c>
      <c r="H758" s="49">
        <f t="shared" si="396"/>
        <v>73.2</v>
      </c>
      <c r="I758" s="47"/>
      <c r="J758" s="47">
        <v>10</v>
      </c>
      <c r="K758" s="50">
        <v>1.5</v>
      </c>
      <c r="L758" s="50"/>
      <c r="M758" s="50"/>
      <c r="N758" s="48" t="s">
        <v>72</v>
      </c>
      <c r="O758" s="51">
        <f t="shared" si="397"/>
        <v>1.5</v>
      </c>
      <c r="P758" s="93">
        <f t="shared" si="398"/>
        <v>1.5</v>
      </c>
      <c r="Q758" s="53">
        <f t="shared" si="399"/>
        <v>0</v>
      </c>
      <c r="R758" s="53">
        <f t="shared" si="400"/>
        <v>0</v>
      </c>
      <c r="S758" s="53">
        <f t="shared" si="401"/>
        <v>0</v>
      </c>
      <c r="T758" s="54">
        <f t="shared" si="402"/>
        <v>0</v>
      </c>
      <c r="U758" s="54">
        <f t="shared" si="403"/>
        <v>0</v>
      </c>
      <c r="V758" s="54">
        <f t="shared" si="404"/>
        <v>109.80000000000001</v>
      </c>
      <c r="W758" s="54">
        <f t="shared" si="405"/>
        <v>0</v>
      </c>
      <c r="X758" s="54">
        <f t="shared" si="406"/>
        <v>0</v>
      </c>
      <c r="Y758" s="54">
        <f t="shared" si="407"/>
        <v>0</v>
      </c>
      <c r="Z758" s="54">
        <f t="shared" si="408"/>
        <v>0</v>
      </c>
      <c r="AA758" s="70">
        <f t="shared" si="409"/>
        <v>0</v>
      </c>
      <c r="AB758" s="74"/>
      <c r="AC758" s="74"/>
    </row>
    <row r="759" spans="1:29">
      <c r="A759" s="44"/>
      <c r="B759" s="72"/>
      <c r="C759" s="46" t="s">
        <v>165</v>
      </c>
      <c r="D759" s="46"/>
      <c r="E759" s="47">
        <v>2</v>
      </c>
      <c r="F759" s="48"/>
      <c r="G759" s="47">
        <f>K760/0.12+1</f>
        <v>13.5</v>
      </c>
      <c r="H759" s="49">
        <f t="shared" si="396"/>
        <v>27</v>
      </c>
      <c r="I759" s="47"/>
      <c r="J759" s="47">
        <v>14</v>
      </c>
      <c r="K759" s="50">
        <f>1.5+0.6</f>
        <v>2.1</v>
      </c>
      <c r="L759" s="50"/>
      <c r="M759" s="50"/>
      <c r="N759" s="48" t="s">
        <v>69</v>
      </c>
      <c r="O759" s="51">
        <f t="shared" si="397"/>
        <v>2.2920000000000003</v>
      </c>
      <c r="P759" s="93">
        <f t="shared" si="398"/>
        <v>0</v>
      </c>
      <c r="Q759" s="53">
        <f t="shared" si="399"/>
        <v>0</v>
      </c>
      <c r="R759" s="53">
        <f t="shared" si="400"/>
        <v>0</v>
      </c>
      <c r="S759" s="53">
        <f t="shared" si="401"/>
        <v>0</v>
      </c>
      <c r="T759" s="54">
        <f t="shared" si="402"/>
        <v>0</v>
      </c>
      <c r="U759" s="54">
        <f t="shared" si="403"/>
        <v>0</v>
      </c>
      <c r="V759" s="54">
        <f t="shared" si="404"/>
        <v>0</v>
      </c>
      <c r="W759" s="54">
        <f t="shared" si="405"/>
        <v>0</v>
      </c>
      <c r="X759" s="54">
        <f t="shared" si="406"/>
        <v>61.884000000000007</v>
      </c>
      <c r="Y759" s="54">
        <f t="shared" si="407"/>
        <v>0</v>
      </c>
      <c r="Z759" s="54">
        <f t="shared" si="408"/>
        <v>0</v>
      </c>
      <c r="AA759" s="70">
        <f t="shared" si="409"/>
        <v>0</v>
      </c>
      <c r="AB759" s="74"/>
    </row>
    <row r="760" spans="1:29">
      <c r="A760" s="44"/>
      <c r="B760" s="72"/>
      <c r="C760" s="46" t="s">
        <v>166</v>
      </c>
      <c r="D760" s="46"/>
      <c r="E760" s="47">
        <v>2</v>
      </c>
      <c r="F760" s="48"/>
      <c r="G760" s="47">
        <f>K759/0.15+1</f>
        <v>15.000000000000002</v>
      </c>
      <c r="H760" s="49">
        <f t="shared" si="396"/>
        <v>30.000000000000004</v>
      </c>
      <c r="I760" s="47"/>
      <c r="J760" s="47">
        <v>10</v>
      </c>
      <c r="K760" s="50">
        <v>1.5</v>
      </c>
      <c r="L760" s="50"/>
      <c r="M760" s="50"/>
      <c r="N760" s="48" t="s">
        <v>72</v>
      </c>
      <c r="O760" s="51">
        <f t="shared" si="397"/>
        <v>1.5</v>
      </c>
      <c r="P760" s="93">
        <f t="shared" si="398"/>
        <v>1.5</v>
      </c>
      <c r="Q760" s="53">
        <f t="shared" si="399"/>
        <v>0</v>
      </c>
      <c r="R760" s="53">
        <f t="shared" si="400"/>
        <v>0</v>
      </c>
      <c r="S760" s="53">
        <f t="shared" si="401"/>
        <v>0</v>
      </c>
      <c r="T760" s="54">
        <f t="shared" si="402"/>
        <v>0</v>
      </c>
      <c r="U760" s="54">
        <f t="shared" si="403"/>
        <v>0</v>
      </c>
      <c r="V760" s="54">
        <f t="shared" si="404"/>
        <v>45.000000000000007</v>
      </c>
      <c r="W760" s="54">
        <f t="shared" si="405"/>
        <v>0</v>
      </c>
      <c r="X760" s="54">
        <f t="shared" si="406"/>
        <v>0</v>
      </c>
      <c r="Y760" s="54">
        <f t="shared" si="407"/>
        <v>0</v>
      </c>
      <c r="Z760" s="54">
        <f t="shared" si="408"/>
        <v>0</v>
      </c>
      <c r="AA760" s="70">
        <f t="shared" si="409"/>
        <v>0</v>
      </c>
      <c r="AB760" s="74"/>
      <c r="AC760" s="74"/>
    </row>
    <row r="761" spans="1:29">
      <c r="A761" s="44"/>
      <c r="B761" s="72"/>
      <c r="C761" s="46" t="s">
        <v>165</v>
      </c>
      <c r="D761" s="46"/>
      <c r="E761" s="47">
        <v>2</v>
      </c>
      <c r="F761" s="48"/>
      <c r="G761" s="47">
        <f>K762/0.12+1</f>
        <v>13.5</v>
      </c>
      <c r="H761" s="49">
        <f t="shared" si="396"/>
        <v>27</v>
      </c>
      <c r="I761" s="47"/>
      <c r="J761" s="47">
        <v>14</v>
      </c>
      <c r="K761" s="50">
        <f>14*0.344+0.4+1.5-0.344</f>
        <v>6.3719999999999999</v>
      </c>
      <c r="L761" s="50"/>
      <c r="M761" s="50"/>
      <c r="N761" s="48" t="s">
        <v>69</v>
      </c>
      <c r="O761" s="51">
        <f t="shared" si="397"/>
        <v>6.5640000000000001</v>
      </c>
      <c r="P761" s="93">
        <f t="shared" si="398"/>
        <v>0</v>
      </c>
      <c r="Q761" s="53">
        <f t="shared" si="399"/>
        <v>0</v>
      </c>
      <c r="R761" s="53">
        <f t="shared" si="400"/>
        <v>0</v>
      </c>
      <c r="S761" s="53">
        <f t="shared" si="401"/>
        <v>0</v>
      </c>
      <c r="T761" s="54">
        <f t="shared" si="402"/>
        <v>0</v>
      </c>
      <c r="U761" s="54">
        <f t="shared" si="403"/>
        <v>0</v>
      </c>
      <c r="V761" s="54">
        <f t="shared" si="404"/>
        <v>0</v>
      </c>
      <c r="W761" s="54">
        <f t="shared" si="405"/>
        <v>0</v>
      </c>
      <c r="X761" s="54">
        <f t="shared" si="406"/>
        <v>177.22800000000001</v>
      </c>
      <c r="Y761" s="54">
        <f t="shared" si="407"/>
        <v>0</v>
      </c>
      <c r="Z761" s="54">
        <f t="shared" si="408"/>
        <v>0</v>
      </c>
      <c r="AA761" s="70">
        <f t="shared" si="409"/>
        <v>0</v>
      </c>
      <c r="AB761" s="74"/>
    </row>
    <row r="762" spans="1:29">
      <c r="A762" s="44"/>
      <c r="B762" s="72"/>
      <c r="C762" s="46" t="s">
        <v>166</v>
      </c>
      <c r="D762" s="46"/>
      <c r="E762" s="47">
        <v>2</v>
      </c>
      <c r="F762" s="48"/>
      <c r="G762" s="47">
        <f>K761/0.15+1</f>
        <v>43.480000000000004</v>
      </c>
      <c r="H762" s="49">
        <f t="shared" si="396"/>
        <v>86.960000000000008</v>
      </c>
      <c r="I762" s="47"/>
      <c r="J762" s="47">
        <v>10</v>
      </c>
      <c r="K762" s="50">
        <v>1.5</v>
      </c>
      <c r="L762" s="50"/>
      <c r="M762" s="50"/>
      <c r="N762" s="48" t="s">
        <v>72</v>
      </c>
      <c r="O762" s="51">
        <f t="shared" si="397"/>
        <v>1.5</v>
      </c>
      <c r="P762" s="93">
        <f t="shared" si="398"/>
        <v>1.5</v>
      </c>
      <c r="Q762" s="53">
        <f t="shared" si="399"/>
        <v>0</v>
      </c>
      <c r="R762" s="53">
        <f t="shared" si="400"/>
        <v>0</v>
      </c>
      <c r="S762" s="53">
        <f t="shared" si="401"/>
        <v>0</v>
      </c>
      <c r="T762" s="54">
        <f t="shared" si="402"/>
        <v>0</v>
      </c>
      <c r="U762" s="54">
        <f t="shared" si="403"/>
        <v>0</v>
      </c>
      <c r="V762" s="54">
        <f t="shared" si="404"/>
        <v>130.44</v>
      </c>
      <c r="W762" s="54">
        <f t="shared" si="405"/>
        <v>0</v>
      </c>
      <c r="X762" s="54">
        <f t="shared" si="406"/>
        <v>0</v>
      </c>
      <c r="Y762" s="54">
        <f t="shared" si="407"/>
        <v>0</v>
      </c>
      <c r="Z762" s="54">
        <f t="shared" si="408"/>
        <v>0</v>
      </c>
      <c r="AA762" s="70">
        <f t="shared" si="409"/>
        <v>0</v>
      </c>
      <c r="AB762" s="74"/>
      <c r="AC762" s="74"/>
    </row>
    <row r="763" spans="1:29">
      <c r="A763" s="58"/>
      <c r="B763" s="59"/>
      <c r="C763" s="59"/>
      <c r="D763" s="68"/>
      <c r="E763" s="60"/>
      <c r="F763" s="61"/>
      <c r="G763" s="60"/>
      <c r="H763" s="62"/>
      <c r="I763" s="60"/>
      <c r="J763" s="60"/>
      <c r="K763" s="63"/>
      <c r="L763" s="63"/>
      <c r="M763" s="63"/>
      <c r="N763" s="61"/>
      <c r="O763" s="64"/>
      <c r="P763" s="92"/>
      <c r="Q763" s="66"/>
      <c r="R763" s="66"/>
      <c r="S763" s="66"/>
      <c r="T763" s="67"/>
      <c r="U763" s="67"/>
      <c r="V763" s="67"/>
      <c r="W763" s="67"/>
      <c r="X763" s="67"/>
      <c r="Y763" s="67"/>
      <c r="Z763" s="67"/>
      <c r="AA763" s="67"/>
    </row>
    <row r="764" spans="1:29">
      <c r="A764" s="33"/>
      <c r="B764" s="34" t="s">
        <v>22</v>
      </c>
      <c r="C764" s="34"/>
      <c r="D764" s="35"/>
      <c r="E764" s="36"/>
      <c r="F764" s="37"/>
      <c r="G764" s="36"/>
      <c r="H764" s="38"/>
      <c r="I764" s="36"/>
      <c r="J764" s="36"/>
      <c r="K764" s="39"/>
      <c r="L764" s="39"/>
      <c r="M764" s="39"/>
      <c r="N764" s="37"/>
      <c r="O764" s="40"/>
      <c r="P764" s="91"/>
      <c r="Q764" s="42"/>
      <c r="R764" s="42"/>
      <c r="S764" s="42"/>
      <c r="T764" s="43"/>
      <c r="U764" s="43"/>
      <c r="V764" s="43"/>
      <c r="W764" s="43"/>
      <c r="X764" s="43"/>
      <c r="Y764" s="43"/>
      <c r="Z764" s="43"/>
      <c r="AA764" s="43"/>
    </row>
    <row r="765" spans="1:29" ht="15.75">
      <c r="A765" s="140" t="s">
        <v>167</v>
      </c>
      <c r="B765" s="141"/>
      <c r="C765" s="141"/>
      <c r="D765" s="142"/>
      <c r="E765" s="47"/>
      <c r="F765" s="48"/>
      <c r="G765" s="47"/>
      <c r="H765" s="49"/>
      <c r="I765" s="47"/>
      <c r="J765" s="47"/>
      <c r="K765" s="50"/>
      <c r="L765" s="50"/>
      <c r="M765" s="50"/>
      <c r="N765" s="48"/>
      <c r="O765" s="51">
        <f t="shared" ref="O765:O834" si="410">IF(OR(N765="Sm",N765="PtS",N765="PtR",N765="Pt"),P765,IF(AND(N765="C",K765&gt;0),K765+18*MAX(I765,J765)*0.001-0.06,IF(AND(N765="2C",K765&gt;0),K765+36*MAX(I765,J765)*0.001-0.06,IF(AND(N765="Cd",L765&gt;0,M765&gt;0),2*(L765+M765+10.25*MAX(I765,J765)*0.001-0.12),IF(AND(N765="Ep",M765&gt;0),M765+22*MAX(I765,J765)*0.001-0.06,IF(AND(N765="Et",M765&gt;0),2*(M765+12.25*MAX(I765,J765)*0.001-0.06),P765))))))</f>
        <v>0</v>
      </c>
      <c r="P765" s="93">
        <f t="shared" ref="P765:P834" si="411">IF(AND(N765="Sm",K765&gt;0),K765+2*(17*MAX(I765,J765)*0.001)-0.06,IF(AND(N765="PtS",M765&gt;0),M765+35*MAX(I765,J765)*0.001+60*MAX(I765,J765)*0.001-0.05,IF(AND(N765="PtR",M765&gt;0),M765+60*MAX(I765,J765)*0.001,IF(AND(N765="Pt",M765&gt;0),M765+15*MAX(I765,J765)*0.001,IF(OR(N765="C",N765="2C",N765="Cd",N765="Ep",N765="Et",N765="Sm",N765="PtS",N765="PtR",N765="Pt"),0,K765)))))</f>
        <v>0</v>
      </c>
      <c r="Q765" s="53">
        <f t="shared" ref="Q765:Q834" si="412">IF(I765=6,H765*O765,0)</f>
        <v>0</v>
      </c>
      <c r="R765" s="53">
        <f t="shared" ref="R765:R834" si="413">IF(I765=8,H765*O765,0)</f>
        <v>0</v>
      </c>
      <c r="S765" s="53">
        <f t="shared" ref="S765:S834" si="414">IF(I765=10,H765*O765,0)</f>
        <v>0</v>
      </c>
      <c r="T765" s="54">
        <f t="shared" ref="T765:T834" si="415">IF(J765 =6,H765*O765,0)</f>
        <v>0</v>
      </c>
      <c r="U765" s="54">
        <f t="shared" ref="U765:U834" si="416">IF(J765 =8,H765*O765,0)</f>
        <v>0</v>
      </c>
      <c r="V765" s="54">
        <f t="shared" ref="V765:V834" si="417">IF(J765 =10,H765*O765,0)</f>
        <v>0</v>
      </c>
      <c r="W765" s="54">
        <f t="shared" ref="W765:W834" si="418">IF(J765 =12,H765*O765,0)</f>
        <v>0</v>
      </c>
      <c r="X765" s="54">
        <f t="shared" ref="X765:X834" si="419">IF(J765 =14,H765*O765,0)</f>
        <v>0</v>
      </c>
      <c r="Y765" s="54">
        <f t="shared" ref="Y765:Y834" si="420">IF(J765 =16,H765*O765,0)</f>
        <v>0</v>
      </c>
      <c r="Z765" s="54">
        <f t="shared" ref="Z765:Z834" si="421">IF(J765 =20,H765*O765,0)</f>
        <v>0</v>
      </c>
      <c r="AA765" s="54">
        <f t="shared" ref="AA765:AA834" si="422">IF(J765 =25,H765*O765,0)</f>
        <v>0</v>
      </c>
    </row>
    <row r="766" spans="1:29">
      <c r="A766" s="44"/>
      <c r="B766" s="72"/>
      <c r="C766" s="46" t="s">
        <v>165</v>
      </c>
      <c r="D766" s="46"/>
      <c r="E766" s="47">
        <v>1</v>
      </c>
      <c r="F766" s="48"/>
      <c r="G766" s="47">
        <f>K767/0.15+1</f>
        <v>28.533333333333335</v>
      </c>
      <c r="H766" s="49">
        <f>PRODUCT(E766,G766)</f>
        <v>28.533333333333335</v>
      </c>
      <c r="I766" s="47"/>
      <c r="J766" s="47">
        <v>8</v>
      </c>
      <c r="K766" s="50">
        <f>0.6+0.2+0.15</f>
        <v>0.95000000000000007</v>
      </c>
      <c r="L766" s="50"/>
      <c r="M766" s="50"/>
      <c r="N766" s="48" t="s">
        <v>69</v>
      </c>
      <c r="O766" s="51">
        <f t="shared" si="410"/>
        <v>1.034</v>
      </c>
      <c r="P766" s="93">
        <f t="shared" si="411"/>
        <v>0</v>
      </c>
      <c r="Q766" s="53">
        <f t="shared" si="412"/>
        <v>0</v>
      </c>
      <c r="R766" s="53">
        <f t="shared" si="413"/>
        <v>0</v>
      </c>
      <c r="S766" s="53">
        <f t="shared" si="414"/>
        <v>0</v>
      </c>
      <c r="T766" s="54">
        <f t="shared" si="415"/>
        <v>0</v>
      </c>
      <c r="U766" s="54">
        <f t="shared" si="416"/>
        <v>29.503466666666668</v>
      </c>
      <c r="V766" s="54">
        <f t="shared" si="417"/>
        <v>0</v>
      </c>
      <c r="W766" s="54">
        <f t="shared" si="418"/>
        <v>0</v>
      </c>
      <c r="X766" s="54">
        <f t="shared" si="419"/>
        <v>0</v>
      </c>
      <c r="Y766" s="54">
        <f t="shared" si="420"/>
        <v>0</v>
      </c>
      <c r="Z766" s="54">
        <f t="shared" si="421"/>
        <v>0</v>
      </c>
      <c r="AA766" s="70">
        <f t="shared" si="422"/>
        <v>0</v>
      </c>
      <c r="AB766" s="74"/>
    </row>
    <row r="767" spans="1:29">
      <c r="A767" s="44"/>
      <c r="B767" s="72"/>
      <c r="C767" s="46" t="s">
        <v>166</v>
      </c>
      <c r="D767" s="46"/>
      <c r="E767" s="47">
        <v>1</v>
      </c>
      <c r="F767" s="48"/>
      <c r="G767" s="47">
        <f>K766/0.15+1</f>
        <v>7.3333333333333339</v>
      </c>
      <c r="H767" s="49">
        <f>PRODUCT(E767,G767)</f>
        <v>7.3333333333333339</v>
      </c>
      <c r="I767" s="47"/>
      <c r="J767" s="47">
        <v>8</v>
      </c>
      <c r="K767" s="50">
        <v>4.13</v>
      </c>
      <c r="L767" s="50"/>
      <c r="M767" s="50"/>
      <c r="N767" s="48" t="s">
        <v>67</v>
      </c>
      <c r="O767" s="51">
        <f t="shared" si="410"/>
        <v>4.3580000000000005</v>
      </c>
      <c r="P767" s="93">
        <f t="shared" si="411"/>
        <v>0</v>
      </c>
      <c r="Q767" s="53">
        <f t="shared" si="412"/>
        <v>0</v>
      </c>
      <c r="R767" s="53">
        <f t="shared" si="413"/>
        <v>0</v>
      </c>
      <c r="S767" s="53">
        <f t="shared" si="414"/>
        <v>0</v>
      </c>
      <c r="T767" s="54">
        <f t="shared" si="415"/>
        <v>0</v>
      </c>
      <c r="U767" s="54">
        <f t="shared" si="416"/>
        <v>31.958666666666673</v>
      </c>
      <c r="V767" s="54">
        <f t="shared" si="417"/>
        <v>0</v>
      </c>
      <c r="W767" s="54">
        <f t="shared" si="418"/>
        <v>0</v>
      </c>
      <c r="X767" s="54">
        <f t="shared" si="419"/>
        <v>0</v>
      </c>
      <c r="Y767" s="54">
        <f t="shared" si="420"/>
        <v>0</v>
      </c>
      <c r="Z767" s="54">
        <f t="shared" si="421"/>
        <v>0</v>
      </c>
      <c r="AA767" s="70">
        <f t="shared" si="422"/>
        <v>0</v>
      </c>
      <c r="AB767" s="74"/>
      <c r="AC767" s="74"/>
    </row>
    <row r="768" spans="1:29" ht="15.75">
      <c r="A768" s="140" t="s">
        <v>168</v>
      </c>
      <c r="B768" s="141"/>
      <c r="C768" s="141"/>
      <c r="D768" s="142"/>
      <c r="E768" s="47"/>
      <c r="F768" s="48"/>
      <c r="G768" s="47"/>
      <c r="H768" s="49"/>
      <c r="I768" s="47"/>
      <c r="J768" s="47"/>
      <c r="K768" s="50"/>
      <c r="L768" s="50"/>
      <c r="M768" s="50"/>
      <c r="N768" s="48"/>
      <c r="O768" s="51">
        <f t="shared" si="410"/>
        <v>0</v>
      </c>
      <c r="P768" s="93">
        <f t="shared" si="411"/>
        <v>0</v>
      </c>
      <c r="Q768" s="53">
        <f t="shared" si="412"/>
        <v>0</v>
      </c>
      <c r="R768" s="53">
        <f t="shared" si="413"/>
        <v>0</v>
      </c>
      <c r="S768" s="53">
        <f t="shared" si="414"/>
        <v>0</v>
      </c>
      <c r="T768" s="54">
        <f t="shared" si="415"/>
        <v>0</v>
      </c>
      <c r="U768" s="54">
        <f t="shared" si="416"/>
        <v>0</v>
      </c>
      <c r="V768" s="54">
        <f t="shared" si="417"/>
        <v>0</v>
      </c>
      <c r="W768" s="54">
        <f t="shared" si="418"/>
        <v>0</v>
      </c>
      <c r="X768" s="54">
        <f t="shared" si="419"/>
        <v>0</v>
      </c>
      <c r="Y768" s="54">
        <f t="shared" si="420"/>
        <v>0</v>
      </c>
      <c r="Z768" s="54">
        <f t="shared" si="421"/>
        <v>0</v>
      </c>
      <c r="AA768" s="54">
        <f t="shared" si="422"/>
        <v>0</v>
      </c>
    </row>
    <row r="769" spans="1:29">
      <c r="A769" s="44"/>
      <c r="B769" s="72"/>
      <c r="C769" s="46" t="s">
        <v>165</v>
      </c>
      <c r="D769" s="46"/>
      <c r="E769" s="47">
        <v>1</v>
      </c>
      <c r="F769" s="48"/>
      <c r="G769" s="47">
        <f>K770/0.15+1</f>
        <v>32.6</v>
      </c>
      <c r="H769" s="49">
        <f>PRODUCT(E769,G769)</f>
        <v>32.6</v>
      </c>
      <c r="I769" s="47"/>
      <c r="J769" s="47">
        <v>8</v>
      </c>
      <c r="K769" s="50">
        <f>0.6+0.2+0.15</f>
        <v>0.95000000000000007</v>
      </c>
      <c r="L769" s="50"/>
      <c r="M769" s="50"/>
      <c r="N769" s="48" t="s">
        <v>69</v>
      </c>
      <c r="O769" s="51">
        <f t="shared" si="410"/>
        <v>1.034</v>
      </c>
      <c r="P769" s="93">
        <f t="shared" si="411"/>
        <v>0</v>
      </c>
      <c r="Q769" s="53">
        <f t="shared" si="412"/>
        <v>0</v>
      </c>
      <c r="R769" s="53">
        <f t="shared" si="413"/>
        <v>0</v>
      </c>
      <c r="S769" s="53">
        <f t="shared" si="414"/>
        <v>0</v>
      </c>
      <c r="T769" s="54">
        <f t="shared" si="415"/>
        <v>0</v>
      </c>
      <c r="U769" s="54">
        <f t="shared" si="416"/>
        <v>33.708400000000005</v>
      </c>
      <c r="V769" s="54">
        <f t="shared" si="417"/>
        <v>0</v>
      </c>
      <c r="W769" s="54">
        <f t="shared" si="418"/>
        <v>0</v>
      </c>
      <c r="X769" s="54">
        <f t="shared" si="419"/>
        <v>0</v>
      </c>
      <c r="Y769" s="54">
        <f t="shared" si="420"/>
        <v>0</v>
      </c>
      <c r="Z769" s="54">
        <f t="shared" si="421"/>
        <v>0</v>
      </c>
      <c r="AA769" s="70">
        <f t="shared" si="422"/>
        <v>0</v>
      </c>
      <c r="AB769" s="74"/>
    </row>
    <row r="770" spans="1:29">
      <c r="A770" s="44"/>
      <c r="B770" s="72"/>
      <c r="C770" s="46" t="s">
        <v>166</v>
      </c>
      <c r="D770" s="46"/>
      <c r="E770" s="47">
        <v>1</v>
      </c>
      <c r="F770" s="48"/>
      <c r="G770" s="47">
        <f>K769/0.15+1</f>
        <v>7.3333333333333339</v>
      </c>
      <c r="H770" s="49">
        <f>PRODUCT(E770,G770)</f>
        <v>7.3333333333333339</v>
      </c>
      <c r="I770" s="47"/>
      <c r="J770" s="47">
        <v>8</v>
      </c>
      <c r="K770" s="50">
        <v>4.74</v>
      </c>
      <c r="L770" s="50"/>
      <c r="M770" s="50"/>
      <c r="N770" s="48" t="s">
        <v>67</v>
      </c>
      <c r="O770" s="51">
        <f t="shared" si="410"/>
        <v>4.9680000000000009</v>
      </c>
      <c r="P770" s="93">
        <f t="shared" si="411"/>
        <v>0</v>
      </c>
      <c r="Q770" s="53">
        <f t="shared" si="412"/>
        <v>0</v>
      </c>
      <c r="R770" s="53">
        <f t="shared" si="413"/>
        <v>0</v>
      </c>
      <c r="S770" s="53">
        <f t="shared" si="414"/>
        <v>0</v>
      </c>
      <c r="T770" s="54">
        <f t="shared" si="415"/>
        <v>0</v>
      </c>
      <c r="U770" s="54">
        <f t="shared" si="416"/>
        <v>36.432000000000009</v>
      </c>
      <c r="V770" s="54">
        <f t="shared" si="417"/>
        <v>0</v>
      </c>
      <c r="W770" s="54">
        <f t="shared" si="418"/>
        <v>0</v>
      </c>
      <c r="X770" s="54">
        <f t="shared" si="419"/>
        <v>0</v>
      </c>
      <c r="Y770" s="54">
        <f t="shared" si="420"/>
        <v>0</v>
      </c>
      <c r="Z770" s="54">
        <f t="shared" si="421"/>
        <v>0</v>
      </c>
      <c r="AA770" s="70">
        <f t="shared" si="422"/>
        <v>0</v>
      </c>
      <c r="AB770" s="74"/>
      <c r="AC770" s="74"/>
    </row>
    <row r="771" spans="1:29" ht="15.75">
      <c r="A771" s="140" t="s">
        <v>169</v>
      </c>
      <c r="B771" s="141"/>
      <c r="C771" s="141"/>
      <c r="D771" s="142"/>
      <c r="E771" s="47"/>
      <c r="F771" s="48"/>
      <c r="G771" s="47"/>
      <c r="H771" s="49"/>
      <c r="I771" s="47"/>
      <c r="J771" s="47"/>
      <c r="K771" s="50"/>
      <c r="L771" s="50"/>
      <c r="M771" s="50"/>
      <c r="N771" s="48"/>
      <c r="O771" s="51">
        <f t="shared" si="410"/>
        <v>0</v>
      </c>
      <c r="P771" s="93">
        <f t="shared" si="411"/>
        <v>0</v>
      </c>
      <c r="Q771" s="53">
        <f t="shared" si="412"/>
        <v>0</v>
      </c>
      <c r="R771" s="53">
        <f t="shared" si="413"/>
        <v>0</v>
      </c>
      <c r="S771" s="53">
        <f t="shared" si="414"/>
        <v>0</v>
      </c>
      <c r="T771" s="54">
        <f t="shared" si="415"/>
        <v>0</v>
      </c>
      <c r="U771" s="54">
        <f t="shared" si="416"/>
        <v>0</v>
      </c>
      <c r="V771" s="54">
        <f t="shared" si="417"/>
        <v>0</v>
      </c>
      <c r="W771" s="54">
        <f t="shared" si="418"/>
        <v>0</v>
      </c>
      <c r="X771" s="54">
        <f t="shared" si="419"/>
        <v>0</v>
      </c>
      <c r="Y771" s="54">
        <f t="shared" si="420"/>
        <v>0</v>
      </c>
      <c r="Z771" s="54">
        <f t="shared" si="421"/>
        <v>0</v>
      </c>
      <c r="AA771" s="54">
        <f t="shared" si="422"/>
        <v>0</v>
      </c>
    </row>
    <row r="772" spans="1:29">
      <c r="A772" s="44"/>
      <c r="B772" s="72"/>
      <c r="C772" s="46" t="s">
        <v>165</v>
      </c>
      <c r="D772" s="46"/>
      <c r="E772" s="47">
        <v>1</v>
      </c>
      <c r="F772" s="48"/>
      <c r="G772" s="47">
        <f>K773/0.15+1</f>
        <v>50.933333333333337</v>
      </c>
      <c r="H772" s="49">
        <f>PRODUCT(E772,G772)</f>
        <v>50.933333333333337</v>
      </c>
      <c r="I772" s="47"/>
      <c r="J772" s="47">
        <v>8</v>
      </c>
      <c r="K772" s="50">
        <f>0.6+0.2+0.15</f>
        <v>0.95000000000000007</v>
      </c>
      <c r="L772" s="50"/>
      <c r="M772" s="50"/>
      <c r="N772" s="48" t="s">
        <v>69</v>
      </c>
      <c r="O772" s="51">
        <f t="shared" si="410"/>
        <v>1.034</v>
      </c>
      <c r="P772" s="93">
        <f t="shared" si="411"/>
        <v>0</v>
      </c>
      <c r="Q772" s="53">
        <f t="shared" si="412"/>
        <v>0</v>
      </c>
      <c r="R772" s="53">
        <f t="shared" si="413"/>
        <v>0</v>
      </c>
      <c r="S772" s="53">
        <f t="shared" si="414"/>
        <v>0</v>
      </c>
      <c r="T772" s="54">
        <f t="shared" si="415"/>
        <v>0</v>
      </c>
      <c r="U772" s="54">
        <f t="shared" si="416"/>
        <v>52.665066666666675</v>
      </c>
      <c r="V772" s="54">
        <f t="shared" si="417"/>
        <v>0</v>
      </c>
      <c r="W772" s="54">
        <f t="shared" si="418"/>
        <v>0</v>
      </c>
      <c r="X772" s="54">
        <f t="shared" si="419"/>
        <v>0</v>
      </c>
      <c r="Y772" s="54">
        <f t="shared" si="420"/>
        <v>0</v>
      </c>
      <c r="Z772" s="54">
        <f t="shared" si="421"/>
        <v>0</v>
      </c>
      <c r="AA772" s="70">
        <f t="shared" si="422"/>
        <v>0</v>
      </c>
      <c r="AB772" s="74"/>
    </row>
    <row r="773" spans="1:29">
      <c r="A773" s="44"/>
      <c r="B773" s="72"/>
      <c r="C773" s="46" t="s">
        <v>166</v>
      </c>
      <c r="D773" s="46"/>
      <c r="E773" s="47">
        <v>1</v>
      </c>
      <c r="F773" s="48"/>
      <c r="G773" s="47">
        <f>K772/0.15+1</f>
        <v>7.3333333333333339</v>
      </c>
      <c r="H773" s="49">
        <f>PRODUCT(E773,G773)</f>
        <v>7.3333333333333339</v>
      </c>
      <c r="I773" s="47"/>
      <c r="J773" s="47">
        <v>8</v>
      </c>
      <c r="K773" s="50">
        <v>7.49</v>
      </c>
      <c r="L773" s="50"/>
      <c r="M773" s="50"/>
      <c r="N773" s="48" t="s">
        <v>67</v>
      </c>
      <c r="O773" s="51">
        <f t="shared" si="410"/>
        <v>7.7180000000000009</v>
      </c>
      <c r="P773" s="93">
        <f t="shared" si="411"/>
        <v>0</v>
      </c>
      <c r="Q773" s="53">
        <f t="shared" si="412"/>
        <v>0</v>
      </c>
      <c r="R773" s="53">
        <f t="shared" si="413"/>
        <v>0</v>
      </c>
      <c r="S773" s="53">
        <f t="shared" si="414"/>
        <v>0</v>
      </c>
      <c r="T773" s="54">
        <f t="shared" si="415"/>
        <v>0</v>
      </c>
      <c r="U773" s="54">
        <f t="shared" si="416"/>
        <v>56.598666666666681</v>
      </c>
      <c r="V773" s="54">
        <f t="shared" si="417"/>
        <v>0</v>
      </c>
      <c r="W773" s="54">
        <f t="shared" si="418"/>
        <v>0</v>
      </c>
      <c r="X773" s="54">
        <f t="shared" si="419"/>
        <v>0</v>
      </c>
      <c r="Y773" s="54">
        <f t="shared" si="420"/>
        <v>0</v>
      </c>
      <c r="Z773" s="54">
        <f t="shared" si="421"/>
        <v>0</v>
      </c>
      <c r="AA773" s="70">
        <f t="shared" si="422"/>
        <v>0</v>
      </c>
      <c r="AB773" s="74"/>
      <c r="AC773" s="74"/>
    </row>
    <row r="774" spans="1:29" ht="15.75">
      <c r="A774" s="140" t="s">
        <v>170</v>
      </c>
      <c r="B774" s="141"/>
      <c r="C774" s="141"/>
      <c r="D774" s="142"/>
      <c r="E774" s="47"/>
      <c r="F774" s="48"/>
      <c r="G774" s="47"/>
      <c r="H774" s="49"/>
      <c r="I774" s="47"/>
      <c r="J774" s="47"/>
      <c r="K774" s="50"/>
      <c r="L774" s="50"/>
      <c r="M774" s="50"/>
      <c r="N774" s="48"/>
      <c r="O774" s="51">
        <f t="shared" si="410"/>
        <v>0</v>
      </c>
      <c r="P774" s="93">
        <f t="shared" si="411"/>
        <v>0</v>
      </c>
      <c r="Q774" s="53">
        <f t="shared" si="412"/>
        <v>0</v>
      </c>
      <c r="R774" s="53">
        <f t="shared" si="413"/>
        <v>0</v>
      </c>
      <c r="S774" s="53">
        <f t="shared" si="414"/>
        <v>0</v>
      </c>
      <c r="T774" s="54">
        <f t="shared" si="415"/>
        <v>0</v>
      </c>
      <c r="U774" s="54">
        <f t="shared" si="416"/>
        <v>0</v>
      </c>
      <c r="V774" s="54">
        <f t="shared" si="417"/>
        <v>0</v>
      </c>
      <c r="W774" s="54">
        <f t="shared" si="418"/>
        <v>0</v>
      </c>
      <c r="X774" s="54">
        <f t="shared" si="419"/>
        <v>0</v>
      </c>
      <c r="Y774" s="54">
        <f t="shared" si="420"/>
        <v>0</v>
      </c>
      <c r="Z774" s="54">
        <f t="shared" si="421"/>
        <v>0</v>
      </c>
      <c r="AA774" s="54">
        <f t="shared" si="422"/>
        <v>0</v>
      </c>
    </row>
    <row r="775" spans="1:29">
      <c r="A775" s="44"/>
      <c r="B775" s="72"/>
      <c r="C775" s="46" t="s">
        <v>165</v>
      </c>
      <c r="D775" s="46"/>
      <c r="E775" s="47">
        <v>1</v>
      </c>
      <c r="F775" s="48"/>
      <c r="G775" s="47">
        <f>K776/0.15+1</f>
        <v>7.666666666666667</v>
      </c>
      <c r="H775" s="49">
        <f>PRODUCT(E775,G775)</f>
        <v>7.666666666666667</v>
      </c>
      <c r="I775" s="47"/>
      <c r="J775" s="47">
        <v>8</v>
      </c>
      <c r="K775" s="50">
        <f>0.6+0.2+0.15</f>
        <v>0.95000000000000007</v>
      </c>
      <c r="L775" s="50"/>
      <c r="M775" s="50"/>
      <c r="N775" s="48" t="s">
        <v>69</v>
      </c>
      <c r="O775" s="51">
        <f t="shared" si="410"/>
        <v>1.034</v>
      </c>
      <c r="P775" s="93">
        <f t="shared" si="411"/>
        <v>0</v>
      </c>
      <c r="Q775" s="53">
        <f t="shared" si="412"/>
        <v>0</v>
      </c>
      <c r="R775" s="53">
        <f t="shared" si="413"/>
        <v>0</v>
      </c>
      <c r="S775" s="53">
        <f t="shared" si="414"/>
        <v>0</v>
      </c>
      <c r="T775" s="54">
        <f t="shared" si="415"/>
        <v>0</v>
      </c>
      <c r="U775" s="54">
        <f t="shared" si="416"/>
        <v>7.9273333333333342</v>
      </c>
      <c r="V775" s="54">
        <f t="shared" si="417"/>
        <v>0</v>
      </c>
      <c r="W775" s="54">
        <f t="shared" si="418"/>
        <v>0</v>
      </c>
      <c r="X775" s="54">
        <f t="shared" si="419"/>
        <v>0</v>
      </c>
      <c r="Y775" s="54">
        <f t="shared" si="420"/>
        <v>0</v>
      </c>
      <c r="Z775" s="54">
        <f t="shared" si="421"/>
        <v>0</v>
      </c>
      <c r="AA775" s="70">
        <f t="shared" si="422"/>
        <v>0</v>
      </c>
      <c r="AB775" s="74"/>
    </row>
    <row r="776" spans="1:29">
      <c r="A776" s="44"/>
      <c r="B776" s="72"/>
      <c r="C776" s="46" t="s">
        <v>166</v>
      </c>
      <c r="D776" s="46"/>
      <c r="E776" s="47">
        <v>1</v>
      </c>
      <c r="F776" s="48"/>
      <c r="G776" s="47">
        <f>K775/0.15+1</f>
        <v>7.3333333333333339</v>
      </c>
      <c r="H776" s="49">
        <f>PRODUCT(E776,G776)</f>
        <v>7.3333333333333339</v>
      </c>
      <c r="I776" s="47"/>
      <c r="J776" s="47">
        <v>8</v>
      </c>
      <c r="K776" s="50">
        <v>1</v>
      </c>
      <c r="L776" s="50"/>
      <c r="M776" s="50"/>
      <c r="N776" s="48" t="s">
        <v>67</v>
      </c>
      <c r="O776" s="51">
        <f t="shared" si="410"/>
        <v>1.228</v>
      </c>
      <c r="P776" s="93">
        <f t="shared" si="411"/>
        <v>0</v>
      </c>
      <c r="Q776" s="53">
        <f t="shared" si="412"/>
        <v>0</v>
      </c>
      <c r="R776" s="53">
        <f t="shared" si="413"/>
        <v>0</v>
      </c>
      <c r="S776" s="53">
        <f t="shared" si="414"/>
        <v>0</v>
      </c>
      <c r="T776" s="54">
        <f t="shared" si="415"/>
        <v>0</v>
      </c>
      <c r="U776" s="54">
        <f t="shared" si="416"/>
        <v>9.0053333333333345</v>
      </c>
      <c r="V776" s="54">
        <f t="shared" si="417"/>
        <v>0</v>
      </c>
      <c r="W776" s="54">
        <f t="shared" si="418"/>
        <v>0</v>
      </c>
      <c r="X776" s="54">
        <f t="shared" si="419"/>
        <v>0</v>
      </c>
      <c r="Y776" s="54">
        <f t="shared" si="420"/>
        <v>0</v>
      </c>
      <c r="Z776" s="54">
        <f t="shared" si="421"/>
        <v>0</v>
      </c>
      <c r="AA776" s="70">
        <f t="shared" si="422"/>
        <v>0</v>
      </c>
      <c r="AB776" s="74"/>
      <c r="AC776" s="74"/>
    </row>
    <row r="777" spans="1:29" ht="15.75">
      <c r="A777" s="140" t="s">
        <v>171</v>
      </c>
      <c r="B777" s="141"/>
      <c r="C777" s="141"/>
      <c r="D777" s="142"/>
      <c r="E777" s="47"/>
      <c r="F777" s="48"/>
      <c r="G777" s="47"/>
      <c r="H777" s="49"/>
      <c r="I777" s="47"/>
      <c r="J777" s="47"/>
      <c r="K777" s="50"/>
      <c r="L777" s="50"/>
      <c r="M777" s="50"/>
      <c r="N777" s="48"/>
      <c r="O777" s="51">
        <f t="shared" si="410"/>
        <v>0</v>
      </c>
      <c r="P777" s="93">
        <f t="shared" si="411"/>
        <v>0</v>
      </c>
      <c r="Q777" s="53">
        <f t="shared" si="412"/>
        <v>0</v>
      </c>
      <c r="R777" s="53">
        <f t="shared" si="413"/>
        <v>0</v>
      </c>
      <c r="S777" s="53">
        <f t="shared" si="414"/>
        <v>0</v>
      </c>
      <c r="T777" s="54">
        <f t="shared" si="415"/>
        <v>0</v>
      </c>
      <c r="U777" s="54">
        <f t="shared" si="416"/>
        <v>0</v>
      </c>
      <c r="V777" s="54">
        <f t="shared" si="417"/>
        <v>0</v>
      </c>
      <c r="W777" s="54">
        <f t="shared" si="418"/>
        <v>0</v>
      </c>
      <c r="X777" s="54">
        <f t="shared" si="419"/>
        <v>0</v>
      </c>
      <c r="Y777" s="54">
        <f t="shared" si="420"/>
        <v>0</v>
      </c>
      <c r="Z777" s="54">
        <f t="shared" si="421"/>
        <v>0</v>
      </c>
      <c r="AA777" s="54">
        <f t="shared" si="422"/>
        <v>0</v>
      </c>
    </row>
    <row r="778" spans="1:29">
      <c r="A778" s="44"/>
      <c r="B778" s="72"/>
      <c r="C778" s="46" t="s">
        <v>165</v>
      </c>
      <c r="D778" s="46"/>
      <c r="E778" s="47">
        <v>1</v>
      </c>
      <c r="F778" s="48"/>
      <c r="G778" s="47">
        <f>K779/0.15+1</f>
        <v>220.26666666666668</v>
      </c>
      <c r="H778" s="49">
        <f>PRODUCT(E778,G778)</f>
        <v>220.26666666666668</v>
      </c>
      <c r="I778" s="47"/>
      <c r="J778" s="47">
        <v>8</v>
      </c>
      <c r="K778" s="50">
        <f>0.6+0.2+0.15</f>
        <v>0.95000000000000007</v>
      </c>
      <c r="L778" s="50"/>
      <c r="M778" s="50"/>
      <c r="N778" s="48" t="s">
        <v>69</v>
      </c>
      <c r="O778" s="51">
        <f t="shared" si="410"/>
        <v>1.034</v>
      </c>
      <c r="P778" s="93">
        <f t="shared" si="411"/>
        <v>0</v>
      </c>
      <c r="Q778" s="53">
        <f t="shared" si="412"/>
        <v>0</v>
      </c>
      <c r="R778" s="53">
        <f t="shared" si="413"/>
        <v>0</v>
      </c>
      <c r="S778" s="53">
        <f t="shared" si="414"/>
        <v>0</v>
      </c>
      <c r="T778" s="54">
        <f t="shared" si="415"/>
        <v>0</v>
      </c>
      <c r="U778" s="54">
        <f t="shared" si="416"/>
        <v>227.75573333333335</v>
      </c>
      <c r="V778" s="54">
        <f t="shared" si="417"/>
        <v>0</v>
      </c>
      <c r="W778" s="54">
        <f t="shared" si="418"/>
        <v>0</v>
      </c>
      <c r="X778" s="54">
        <f t="shared" si="419"/>
        <v>0</v>
      </c>
      <c r="Y778" s="54">
        <f t="shared" si="420"/>
        <v>0</v>
      </c>
      <c r="Z778" s="54">
        <f t="shared" si="421"/>
        <v>0</v>
      </c>
      <c r="AA778" s="70">
        <f t="shared" si="422"/>
        <v>0</v>
      </c>
      <c r="AB778" s="74"/>
    </row>
    <row r="779" spans="1:29">
      <c r="A779" s="44"/>
      <c r="B779" s="72"/>
      <c r="C779" s="46" t="s">
        <v>166</v>
      </c>
      <c r="D779" s="46"/>
      <c r="E779" s="47">
        <v>1</v>
      </c>
      <c r="F779" s="48"/>
      <c r="G779" s="47">
        <f>K778/0.15+1</f>
        <v>7.3333333333333339</v>
      </c>
      <c r="H779" s="49">
        <f>PRODUCT(E779,G779)</f>
        <v>7.3333333333333339</v>
      </c>
      <c r="I779" s="47"/>
      <c r="J779" s="47">
        <v>8</v>
      </c>
      <c r="K779" s="50">
        <v>32.89</v>
      </c>
      <c r="L779" s="50"/>
      <c r="M779" s="50"/>
      <c r="N779" s="48" t="s">
        <v>67</v>
      </c>
      <c r="O779" s="51">
        <f t="shared" si="410"/>
        <v>33.117999999999995</v>
      </c>
      <c r="P779" s="93">
        <f t="shared" si="411"/>
        <v>0</v>
      </c>
      <c r="Q779" s="53">
        <f t="shared" si="412"/>
        <v>0</v>
      </c>
      <c r="R779" s="53">
        <f t="shared" si="413"/>
        <v>0</v>
      </c>
      <c r="S779" s="53">
        <f t="shared" si="414"/>
        <v>0</v>
      </c>
      <c r="T779" s="54">
        <f t="shared" si="415"/>
        <v>0</v>
      </c>
      <c r="U779" s="54">
        <f t="shared" si="416"/>
        <v>242.86533333333333</v>
      </c>
      <c r="V779" s="54">
        <f t="shared" si="417"/>
        <v>0</v>
      </c>
      <c r="W779" s="54">
        <f t="shared" si="418"/>
        <v>0</v>
      </c>
      <c r="X779" s="54">
        <f t="shared" si="419"/>
        <v>0</v>
      </c>
      <c r="Y779" s="54">
        <f t="shared" si="420"/>
        <v>0</v>
      </c>
      <c r="Z779" s="54">
        <f t="shared" si="421"/>
        <v>0</v>
      </c>
      <c r="AA779" s="70">
        <f t="shared" si="422"/>
        <v>0</v>
      </c>
      <c r="AB779" s="74"/>
      <c r="AC779" s="74"/>
    </row>
    <row r="780" spans="1:29" ht="15.75">
      <c r="A780" s="140" t="s">
        <v>172</v>
      </c>
      <c r="B780" s="141"/>
      <c r="C780" s="141"/>
      <c r="D780" s="142"/>
      <c r="E780" s="47"/>
      <c r="F780" s="48"/>
      <c r="G780" s="47"/>
      <c r="H780" s="49"/>
      <c r="I780" s="47"/>
      <c r="J780" s="47"/>
      <c r="K780" s="50"/>
      <c r="L780" s="50"/>
      <c r="M780" s="50"/>
      <c r="N780" s="48"/>
      <c r="O780" s="51">
        <f t="shared" si="410"/>
        <v>0</v>
      </c>
      <c r="P780" s="93">
        <f t="shared" si="411"/>
        <v>0</v>
      </c>
      <c r="Q780" s="53">
        <f t="shared" si="412"/>
        <v>0</v>
      </c>
      <c r="R780" s="53">
        <f t="shared" si="413"/>
        <v>0</v>
      </c>
      <c r="S780" s="53">
        <f t="shared" si="414"/>
        <v>0</v>
      </c>
      <c r="T780" s="54">
        <f t="shared" si="415"/>
        <v>0</v>
      </c>
      <c r="U780" s="54">
        <f t="shared" si="416"/>
        <v>0</v>
      </c>
      <c r="V780" s="54">
        <f t="shared" si="417"/>
        <v>0</v>
      </c>
      <c r="W780" s="54">
        <f t="shared" si="418"/>
        <v>0</v>
      </c>
      <c r="X780" s="54">
        <f t="shared" si="419"/>
        <v>0</v>
      </c>
      <c r="Y780" s="54">
        <f t="shared" si="420"/>
        <v>0</v>
      </c>
      <c r="Z780" s="54">
        <f t="shared" si="421"/>
        <v>0</v>
      </c>
      <c r="AA780" s="54">
        <f t="shared" si="422"/>
        <v>0</v>
      </c>
    </row>
    <row r="781" spans="1:29">
      <c r="A781" s="44"/>
      <c r="B781" s="72"/>
      <c r="C781" s="46" t="s">
        <v>165</v>
      </c>
      <c r="D781" s="46"/>
      <c r="E781" s="47">
        <v>1</v>
      </c>
      <c r="F781" s="48"/>
      <c r="G781" s="47">
        <f>K782/0.15+1</f>
        <v>7.666666666666667</v>
      </c>
      <c r="H781" s="49">
        <f>PRODUCT(E781,G781)</f>
        <v>7.666666666666667</v>
      </c>
      <c r="I781" s="47"/>
      <c r="J781" s="47">
        <v>8</v>
      </c>
      <c r="K781" s="50">
        <f>0.6+0.2+0.15</f>
        <v>0.95000000000000007</v>
      </c>
      <c r="L781" s="50"/>
      <c r="M781" s="50"/>
      <c r="N781" s="48" t="s">
        <v>69</v>
      </c>
      <c r="O781" s="51">
        <f t="shared" si="410"/>
        <v>1.034</v>
      </c>
      <c r="P781" s="93">
        <f t="shared" si="411"/>
        <v>0</v>
      </c>
      <c r="Q781" s="53">
        <f t="shared" si="412"/>
        <v>0</v>
      </c>
      <c r="R781" s="53">
        <f t="shared" si="413"/>
        <v>0</v>
      </c>
      <c r="S781" s="53">
        <f t="shared" si="414"/>
        <v>0</v>
      </c>
      <c r="T781" s="54">
        <f t="shared" si="415"/>
        <v>0</v>
      </c>
      <c r="U781" s="54">
        <f t="shared" si="416"/>
        <v>7.9273333333333342</v>
      </c>
      <c r="V781" s="54">
        <f t="shared" si="417"/>
        <v>0</v>
      </c>
      <c r="W781" s="54">
        <f t="shared" si="418"/>
        <v>0</v>
      </c>
      <c r="X781" s="54">
        <f t="shared" si="419"/>
        <v>0</v>
      </c>
      <c r="Y781" s="54">
        <f t="shared" si="420"/>
        <v>0</v>
      </c>
      <c r="Z781" s="54">
        <f t="shared" si="421"/>
        <v>0</v>
      </c>
      <c r="AA781" s="70">
        <f t="shared" si="422"/>
        <v>0</v>
      </c>
      <c r="AB781" s="74"/>
    </row>
    <row r="782" spans="1:29">
      <c r="A782" s="44"/>
      <c r="B782" s="72"/>
      <c r="C782" s="46" t="s">
        <v>166</v>
      </c>
      <c r="D782" s="46"/>
      <c r="E782" s="47">
        <v>1</v>
      </c>
      <c r="F782" s="48"/>
      <c r="G782" s="47">
        <f>K781/0.15+1</f>
        <v>7.3333333333333339</v>
      </c>
      <c r="H782" s="49">
        <f>PRODUCT(E782,G782)</f>
        <v>7.3333333333333339</v>
      </c>
      <c r="I782" s="47"/>
      <c r="J782" s="47">
        <v>8</v>
      </c>
      <c r="K782" s="50">
        <v>1</v>
      </c>
      <c r="L782" s="50"/>
      <c r="M782" s="50"/>
      <c r="N782" s="48" t="s">
        <v>67</v>
      </c>
      <c r="O782" s="51">
        <f t="shared" si="410"/>
        <v>1.228</v>
      </c>
      <c r="P782" s="93">
        <f t="shared" si="411"/>
        <v>0</v>
      </c>
      <c r="Q782" s="53">
        <f t="shared" si="412"/>
        <v>0</v>
      </c>
      <c r="R782" s="53">
        <f t="shared" si="413"/>
        <v>0</v>
      </c>
      <c r="S782" s="53">
        <f t="shared" si="414"/>
        <v>0</v>
      </c>
      <c r="T782" s="54">
        <f t="shared" si="415"/>
        <v>0</v>
      </c>
      <c r="U782" s="54">
        <f t="shared" si="416"/>
        <v>9.0053333333333345</v>
      </c>
      <c r="V782" s="54">
        <f t="shared" si="417"/>
        <v>0</v>
      </c>
      <c r="W782" s="54">
        <f t="shared" si="418"/>
        <v>0</v>
      </c>
      <c r="X782" s="54">
        <f t="shared" si="419"/>
        <v>0</v>
      </c>
      <c r="Y782" s="54">
        <f t="shared" si="420"/>
        <v>0</v>
      </c>
      <c r="Z782" s="54">
        <f t="shared" si="421"/>
        <v>0</v>
      </c>
      <c r="AA782" s="70">
        <f t="shared" si="422"/>
        <v>0</v>
      </c>
      <c r="AB782" s="74"/>
      <c r="AC782" s="74"/>
    </row>
    <row r="783" spans="1:29" ht="15.75">
      <c r="A783" s="140" t="s">
        <v>173</v>
      </c>
      <c r="B783" s="141"/>
      <c r="C783" s="141"/>
      <c r="D783" s="142"/>
      <c r="E783" s="47"/>
      <c r="F783" s="48"/>
      <c r="G783" s="47"/>
      <c r="H783" s="49"/>
      <c r="I783" s="47"/>
      <c r="J783" s="47"/>
      <c r="K783" s="50"/>
      <c r="L783" s="50"/>
      <c r="M783" s="50"/>
      <c r="N783" s="48"/>
      <c r="O783" s="51">
        <f t="shared" si="410"/>
        <v>0</v>
      </c>
      <c r="P783" s="93">
        <f t="shared" si="411"/>
        <v>0</v>
      </c>
      <c r="Q783" s="53">
        <f t="shared" si="412"/>
        <v>0</v>
      </c>
      <c r="R783" s="53">
        <f t="shared" si="413"/>
        <v>0</v>
      </c>
      <c r="S783" s="53">
        <f t="shared" si="414"/>
        <v>0</v>
      </c>
      <c r="T783" s="54">
        <f t="shared" si="415"/>
        <v>0</v>
      </c>
      <c r="U783" s="54">
        <f t="shared" si="416"/>
        <v>0</v>
      </c>
      <c r="V783" s="54">
        <f t="shared" si="417"/>
        <v>0</v>
      </c>
      <c r="W783" s="54">
        <f t="shared" si="418"/>
        <v>0</v>
      </c>
      <c r="X783" s="54">
        <f t="shared" si="419"/>
        <v>0</v>
      </c>
      <c r="Y783" s="54">
        <f t="shared" si="420"/>
        <v>0</v>
      </c>
      <c r="Z783" s="54">
        <f t="shared" si="421"/>
        <v>0</v>
      </c>
      <c r="AA783" s="54">
        <f t="shared" si="422"/>
        <v>0</v>
      </c>
    </row>
    <row r="784" spans="1:29">
      <c r="A784" s="44"/>
      <c r="B784" s="72"/>
      <c r="C784" s="46" t="s">
        <v>165</v>
      </c>
      <c r="D784" s="46"/>
      <c r="E784" s="47">
        <v>1</v>
      </c>
      <c r="F784" s="48"/>
      <c r="G784" s="47">
        <f>K785/0.15+1</f>
        <v>50.933333333333337</v>
      </c>
      <c r="H784" s="49">
        <f>PRODUCT(E784,G784)</f>
        <v>50.933333333333337</v>
      </c>
      <c r="I784" s="47"/>
      <c r="J784" s="47">
        <v>8</v>
      </c>
      <c r="K784" s="50">
        <f>0.6+0.2+0.15</f>
        <v>0.95000000000000007</v>
      </c>
      <c r="L784" s="50"/>
      <c r="M784" s="50"/>
      <c r="N784" s="48" t="s">
        <v>69</v>
      </c>
      <c r="O784" s="51">
        <f t="shared" si="410"/>
        <v>1.034</v>
      </c>
      <c r="P784" s="93">
        <f t="shared" si="411"/>
        <v>0</v>
      </c>
      <c r="Q784" s="53">
        <f t="shared" si="412"/>
        <v>0</v>
      </c>
      <c r="R784" s="53">
        <f t="shared" si="413"/>
        <v>0</v>
      </c>
      <c r="S784" s="53">
        <f t="shared" si="414"/>
        <v>0</v>
      </c>
      <c r="T784" s="54">
        <f t="shared" si="415"/>
        <v>0</v>
      </c>
      <c r="U784" s="54">
        <f t="shared" si="416"/>
        <v>52.665066666666675</v>
      </c>
      <c r="V784" s="54">
        <f t="shared" si="417"/>
        <v>0</v>
      </c>
      <c r="W784" s="54">
        <f t="shared" si="418"/>
        <v>0</v>
      </c>
      <c r="X784" s="54">
        <f t="shared" si="419"/>
        <v>0</v>
      </c>
      <c r="Y784" s="54">
        <f t="shared" si="420"/>
        <v>0</v>
      </c>
      <c r="Z784" s="54">
        <f t="shared" si="421"/>
        <v>0</v>
      </c>
      <c r="AA784" s="70">
        <f t="shared" si="422"/>
        <v>0</v>
      </c>
      <c r="AB784" s="74"/>
    </row>
    <row r="785" spans="1:29">
      <c r="A785" s="44"/>
      <c r="B785" s="72"/>
      <c r="C785" s="46" t="s">
        <v>166</v>
      </c>
      <c r="D785" s="46"/>
      <c r="E785" s="47">
        <v>1</v>
      </c>
      <c r="F785" s="48"/>
      <c r="G785" s="47">
        <f>K784/0.15+1</f>
        <v>7.3333333333333339</v>
      </c>
      <c r="H785" s="49">
        <f>PRODUCT(E785,G785)</f>
        <v>7.3333333333333339</v>
      </c>
      <c r="I785" s="47"/>
      <c r="J785" s="47">
        <v>8</v>
      </c>
      <c r="K785" s="50">
        <v>7.49</v>
      </c>
      <c r="L785" s="50"/>
      <c r="M785" s="50"/>
      <c r="N785" s="48" t="s">
        <v>67</v>
      </c>
      <c r="O785" s="51">
        <f t="shared" si="410"/>
        <v>7.7180000000000009</v>
      </c>
      <c r="P785" s="93">
        <f t="shared" si="411"/>
        <v>0</v>
      </c>
      <c r="Q785" s="53">
        <f t="shared" si="412"/>
        <v>0</v>
      </c>
      <c r="R785" s="53">
        <f t="shared" si="413"/>
        <v>0</v>
      </c>
      <c r="S785" s="53">
        <f t="shared" si="414"/>
        <v>0</v>
      </c>
      <c r="T785" s="54">
        <f t="shared" si="415"/>
        <v>0</v>
      </c>
      <c r="U785" s="54">
        <f t="shared" si="416"/>
        <v>56.598666666666681</v>
      </c>
      <c r="V785" s="54">
        <f t="shared" si="417"/>
        <v>0</v>
      </c>
      <c r="W785" s="54">
        <f t="shared" si="418"/>
        <v>0</v>
      </c>
      <c r="X785" s="54">
        <f t="shared" si="419"/>
        <v>0</v>
      </c>
      <c r="Y785" s="54">
        <f t="shared" si="420"/>
        <v>0</v>
      </c>
      <c r="Z785" s="54">
        <f t="shared" si="421"/>
        <v>0</v>
      </c>
      <c r="AA785" s="70">
        <f t="shared" si="422"/>
        <v>0</v>
      </c>
      <c r="AB785" s="74"/>
      <c r="AC785" s="74"/>
    </row>
    <row r="786" spans="1:29" ht="15.75">
      <c r="A786" s="140" t="s">
        <v>174</v>
      </c>
      <c r="B786" s="141"/>
      <c r="C786" s="141"/>
      <c r="D786" s="142"/>
      <c r="E786" s="47"/>
      <c r="F786" s="48"/>
      <c r="G786" s="47"/>
      <c r="H786" s="49"/>
      <c r="I786" s="47"/>
      <c r="J786" s="47"/>
      <c r="K786" s="50"/>
      <c r="L786" s="50"/>
      <c r="M786" s="50"/>
      <c r="N786" s="48"/>
      <c r="O786" s="51">
        <f t="shared" si="410"/>
        <v>0</v>
      </c>
      <c r="P786" s="93">
        <f t="shared" si="411"/>
        <v>0</v>
      </c>
      <c r="Q786" s="53">
        <f t="shared" si="412"/>
        <v>0</v>
      </c>
      <c r="R786" s="53">
        <f t="shared" si="413"/>
        <v>0</v>
      </c>
      <c r="S786" s="53">
        <f t="shared" si="414"/>
        <v>0</v>
      </c>
      <c r="T786" s="54">
        <f t="shared" si="415"/>
        <v>0</v>
      </c>
      <c r="U786" s="54">
        <f t="shared" si="416"/>
        <v>0</v>
      </c>
      <c r="V786" s="54">
        <f t="shared" si="417"/>
        <v>0</v>
      </c>
      <c r="W786" s="54">
        <f t="shared" si="418"/>
        <v>0</v>
      </c>
      <c r="X786" s="54">
        <f t="shared" si="419"/>
        <v>0</v>
      </c>
      <c r="Y786" s="54">
        <f t="shared" si="420"/>
        <v>0</v>
      </c>
      <c r="Z786" s="54">
        <f t="shared" si="421"/>
        <v>0</v>
      </c>
      <c r="AA786" s="54">
        <f t="shared" si="422"/>
        <v>0</v>
      </c>
    </row>
    <row r="787" spans="1:29">
      <c r="A787" s="44"/>
      <c r="B787" s="72"/>
      <c r="C787" s="46" t="s">
        <v>165</v>
      </c>
      <c r="D787" s="46"/>
      <c r="E787" s="47">
        <v>1</v>
      </c>
      <c r="F787" s="48"/>
      <c r="G787" s="47">
        <f>K788/0.15+1</f>
        <v>32.6</v>
      </c>
      <c r="H787" s="49">
        <f>PRODUCT(E787,G787)</f>
        <v>32.6</v>
      </c>
      <c r="I787" s="47"/>
      <c r="J787" s="47">
        <v>8</v>
      </c>
      <c r="K787" s="50">
        <f>0.6+0.2+0.15</f>
        <v>0.95000000000000007</v>
      </c>
      <c r="L787" s="50"/>
      <c r="M787" s="50"/>
      <c r="N787" s="48" t="s">
        <v>69</v>
      </c>
      <c r="O787" s="51">
        <f t="shared" si="410"/>
        <v>1.034</v>
      </c>
      <c r="P787" s="93">
        <f t="shared" si="411"/>
        <v>0</v>
      </c>
      <c r="Q787" s="53">
        <f t="shared" si="412"/>
        <v>0</v>
      </c>
      <c r="R787" s="53">
        <f t="shared" si="413"/>
        <v>0</v>
      </c>
      <c r="S787" s="53">
        <f t="shared" si="414"/>
        <v>0</v>
      </c>
      <c r="T787" s="54">
        <f t="shared" si="415"/>
        <v>0</v>
      </c>
      <c r="U787" s="54">
        <f t="shared" si="416"/>
        <v>33.708400000000005</v>
      </c>
      <c r="V787" s="54">
        <f t="shared" si="417"/>
        <v>0</v>
      </c>
      <c r="W787" s="54">
        <f t="shared" si="418"/>
        <v>0</v>
      </c>
      <c r="X787" s="54">
        <f t="shared" si="419"/>
        <v>0</v>
      </c>
      <c r="Y787" s="54">
        <f t="shared" si="420"/>
        <v>0</v>
      </c>
      <c r="Z787" s="54">
        <f t="shared" si="421"/>
        <v>0</v>
      </c>
      <c r="AA787" s="70">
        <f t="shared" si="422"/>
        <v>0</v>
      </c>
      <c r="AB787" s="74"/>
    </row>
    <row r="788" spans="1:29">
      <c r="A788" s="44"/>
      <c r="B788" s="72"/>
      <c r="C788" s="46" t="s">
        <v>166</v>
      </c>
      <c r="D788" s="46"/>
      <c r="E788" s="47">
        <v>1</v>
      </c>
      <c r="F788" s="48"/>
      <c r="G788" s="47">
        <f>K787/0.15+1</f>
        <v>7.3333333333333339</v>
      </c>
      <c r="H788" s="49">
        <f>PRODUCT(E788,G788)</f>
        <v>7.3333333333333339</v>
      </c>
      <c r="I788" s="47"/>
      <c r="J788" s="47">
        <v>8</v>
      </c>
      <c r="K788" s="50">
        <v>4.74</v>
      </c>
      <c r="L788" s="50"/>
      <c r="M788" s="50"/>
      <c r="N788" s="48" t="s">
        <v>67</v>
      </c>
      <c r="O788" s="51">
        <f t="shared" si="410"/>
        <v>4.9680000000000009</v>
      </c>
      <c r="P788" s="93">
        <f t="shared" si="411"/>
        <v>0</v>
      </c>
      <c r="Q788" s="53">
        <f t="shared" si="412"/>
        <v>0</v>
      </c>
      <c r="R788" s="53">
        <f t="shared" si="413"/>
        <v>0</v>
      </c>
      <c r="S788" s="53">
        <f t="shared" si="414"/>
        <v>0</v>
      </c>
      <c r="T788" s="54">
        <f t="shared" si="415"/>
        <v>0</v>
      </c>
      <c r="U788" s="54">
        <f t="shared" si="416"/>
        <v>36.432000000000009</v>
      </c>
      <c r="V788" s="54">
        <f t="shared" si="417"/>
        <v>0</v>
      </c>
      <c r="W788" s="54">
        <f t="shared" si="418"/>
        <v>0</v>
      </c>
      <c r="X788" s="54">
        <f t="shared" si="419"/>
        <v>0</v>
      </c>
      <c r="Y788" s="54">
        <f t="shared" si="420"/>
        <v>0</v>
      </c>
      <c r="Z788" s="54">
        <f t="shared" si="421"/>
        <v>0</v>
      </c>
      <c r="AA788" s="70">
        <f t="shared" si="422"/>
        <v>0</v>
      </c>
      <c r="AB788" s="74"/>
      <c r="AC788" s="74"/>
    </row>
    <row r="789" spans="1:29" ht="15.75">
      <c r="A789" s="140" t="s">
        <v>175</v>
      </c>
      <c r="B789" s="141"/>
      <c r="C789" s="141"/>
      <c r="D789" s="142"/>
      <c r="E789" s="47"/>
      <c r="F789" s="48"/>
      <c r="G789" s="47"/>
      <c r="H789" s="49"/>
      <c r="I789" s="47"/>
      <c r="J789" s="47"/>
      <c r="K789" s="50"/>
      <c r="L789" s="50"/>
      <c r="M789" s="50"/>
      <c r="N789" s="48"/>
      <c r="O789" s="51">
        <f t="shared" si="410"/>
        <v>0</v>
      </c>
      <c r="P789" s="93">
        <f t="shared" si="411"/>
        <v>0</v>
      </c>
      <c r="Q789" s="53">
        <f t="shared" si="412"/>
        <v>0</v>
      </c>
      <c r="R789" s="53">
        <f t="shared" si="413"/>
        <v>0</v>
      </c>
      <c r="S789" s="53">
        <f t="shared" si="414"/>
        <v>0</v>
      </c>
      <c r="T789" s="54">
        <f t="shared" si="415"/>
        <v>0</v>
      </c>
      <c r="U789" s="54">
        <f t="shared" si="416"/>
        <v>0</v>
      </c>
      <c r="V789" s="54">
        <f t="shared" si="417"/>
        <v>0</v>
      </c>
      <c r="W789" s="54">
        <f t="shared" si="418"/>
        <v>0</v>
      </c>
      <c r="X789" s="54">
        <f t="shared" si="419"/>
        <v>0</v>
      </c>
      <c r="Y789" s="54">
        <f t="shared" si="420"/>
        <v>0</v>
      </c>
      <c r="Z789" s="54">
        <f t="shared" si="421"/>
        <v>0</v>
      </c>
      <c r="AA789" s="54">
        <f t="shared" si="422"/>
        <v>0</v>
      </c>
    </row>
    <row r="790" spans="1:29">
      <c r="A790" s="44"/>
      <c r="B790" s="72"/>
      <c r="C790" s="46" t="s">
        <v>165</v>
      </c>
      <c r="D790" s="46"/>
      <c r="E790" s="47">
        <v>1</v>
      </c>
      <c r="F790" s="48"/>
      <c r="G790" s="47">
        <f>K791/0.15+1</f>
        <v>29.733333333333331</v>
      </c>
      <c r="H790" s="49">
        <f>PRODUCT(E790,G790)</f>
        <v>29.733333333333331</v>
      </c>
      <c r="I790" s="47"/>
      <c r="J790" s="47">
        <v>8</v>
      </c>
      <c r="K790" s="50">
        <f>0.6+0.2+0.15</f>
        <v>0.95000000000000007</v>
      </c>
      <c r="L790" s="50"/>
      <c r="M790" s="50"/>
      <c r="N790" s="48" t="s">
        <v>69</v>
      </c>
      <c r="O790" s="51">
        <f t="shared" si="410"/>
        <v>1.034</v>
      </c>
      <c r="P790" s="93">
        <f t="shared" si="411"/>
        <v>0</v>
      </c>
      <c r="Q790" s="53">
        <f t="shared" si="412"/>
        <v>0</v>
      </c>
      <c r="R790" s="53">
        <f t="shared" si="413"/>
        <v>0</v>
      </c>
      <c r="S790" s="53">
        <f t="shared" si="414"/>
        <v>0</v>
      </c>
      <c r="T790" s="54">
        <f t="shared" si="415"/>
        <v>0</v>
      </c>
      <c r="U790" s="54">
        <f t="shared" si="416"/>
        <v>30.744266666666665</v>
      </c>
      <c r="V790" s="54">
        <f t="shared" si="417"/>
        <v>0</v>
      </c>
      <c r="W790" s="54">
        <f t="shared" si="418"/>
        <v>0</v>
      </c>
      <c r="X790" s="54">
        <f t="shared" si="419"/>
        <v>0</v>
      </c>
      <c r="Y790" s="54">
        <f t="shared" si="420"/>
        <v>0</v>
      </c>
      <c r="Z790" s="54">
        <f t="shared" si="421"/>
        <v>0</v>
      </c>
      <c r="AA790" s="70">
        <f t="shared" si="422"/>
        <v>0</v>
      </c>
      <c r="AB790" s="74"/>
    </row>
    <row r="791" spans="1:29">
      <c r="A791" s="44"/>
      <c r="B791" s="72"/>
      <c r="C791" s="46" t="s">
        <v>166</v>
      </c>
      <c r="D791" s="46"/>
      <c r="E791" s="47">
        <v>1</v>
      </c>
      <c r="F791" s="48"/>
      <c r="G791" s="47">
        <f>K790/0.15+1</f>
        <v>7.3333333333333339</v>
      </c>
      <c r="H791" s="49">
        <f>PRODUCT(E791,G791)</f>
        <v>7.3333333333333339</v>
      </c>
      <c r="I791" s="47"/>
      <c r="J791" s="47">
        <v>8</v>
      </c>
      <c r="K791" s="50">
        <v>4.3099999999999996</v>
      </c>
      <c r="L791" s="50"/>
      <c r="M791" s="50"/>
      <c r="N791" s="48" t="s">
        <v>67</v>
      </c>
      <c r="O791" s="51">
        <f t="shared" si="410"/>
        <v>4.5380000000000003</v>
      </c>
      <c r="P791" s="93">
        <f t="shared" si="411"/>
        <v>0</v>
      </c>
      <c r="Q791" s="53">
        <f t="shared" si="412"/>
        <v>0</v>
      </c>
      <c r="R791" s="53">
        <f t="shared" si="413"/>
        <v>0</v>
      </c>
      <c r="S791" s="53">
        <f t="shared" si="414"/>
        <v>0</v>
      </c>
      <c r="T791" s="54">
        <f t="shared" si="415"/>
        <v>0</v>
      </c>
      <c r="U791" s="54">
        <f t="shared" si="416"/>
        <v>33.278666666666673</v>
      </c>
      <c r="V791" s="54">
        <f t="shared" si="417"/>
        <v>0</v>
      </c>
      <c r="W791" s="54">
        <f t="shared" si="418"/>
        <v>0</v>
      </c>
      <c r="X791" s="54">
        <f t="shared" si="419"/>
        <v>0</v>
      </c>
      <c r="Y791" s="54">
        <f t="shared" si="420"/>
        <v>0</v>
      </c>
      <c r="Z791" s="54">
        <f t="shared" si="421"/>
        <v>0</v>
      </c>
      <c r="AA791" s="70">
        <f t="shared" si="422"/>
        <v>0</v>
      </c>
      <c r="AB791" s="74"/>
      <c r="AC791" s="74"/>
    </row>
    <row r="792" spans="1:29" ht="15.75">
      <c r="A792" s="140" t="s">
        <v>176</v>
      </c>
      <c r="B792" s="141"/>
      <c r="C792" s="141"/>
      <c r="D792" s="142"/>
      <c r="E792" s="47"/>
      <c r="F792" s="48"/>
      <c r="G792" s="47"/>
      <c r="H792" s="49"/>
      <c r="I792" s="47"/>
      <c r="J792" s="47"/>
      <c r="K792" s="50"/>
      <c r="L792" s="50"/>
      <c r="M792" s="50"/>
      <c r="N792" s="48"/>
      <c r="O792" s="51">
        <f t="shared" si="410"/>
        <v>0</v>
      </c>
      <c r="P792" s="93">
        <f t="shared" si="411"/>
        <v>0</v>
      </c>
      <c r="Q792" s="53">
        <f t="shared" si="412"/>
        <v>0</v>
      </c>
      <c r="R792" s="53">
        <f t="shared" si="413"/>
        <v>0</v>
      </c>
      <c r="S792" s="53">
        <f t="shared" si="414"/>
        <v>0</v>
      </c>
      <c r="T792" s="54">
        <f t="shared" si="415"/>
        <v>0</v>
      </c>
      <c r="U792" s="54">
        <f t="shared" si="416"/>
        <v>0</v>
      </c>
      <c r="V792" s="54">
        <f t="shared" si="417"/>
        <v>0</v>
      </c>
      <c r="W792" s="54">
        <f t="shared" si="418"/>
        <v>0</v>
      </c>
      <c r="X792" s="54">
        <f t="shared" si="419"/>
        <v>0</v>
      </c>
      <c r="Y792" s="54">
        <f t="shared" si="420"/>
        <v>0</v>
      </c>
      <c r="Z792" s="54">
        <f t="shared" si="421"/>
        <v>0</v>
      </c>
      <c r="AA792" s="54">
        <f t="shared" si="422"/>
        <v>0</v>
      </c>
    </row>
    <row r="793" spans="1:29">
      <c r="A793" s="44"/>
      <c r="B793" s="72"/>
      <c r="C793" s="46" t="s">
        <v>165</v>
      </c>
      <c r="D793" s="46"/>
      <c r="E793" s="47">
        <v>1</v>
      </c>
      <c r="F793" s="48"/>
      <c r="G793" s="47">
        <f>K794/0.15+1</f>
        <v>92.933333333333337</v>
      </c>
      <c r="H793" s="49">
        <f>PRODUCT(E793,G793)</f>
        <v>92.933333333333337</v>
      </c>
      <c r="I793" s="47"/>
      <c r="J793" s="47">
        <v>8</v>
      </c>
      <c r="K793" s="50">
        <f>0.6+0.2+0.15</f>
        <v>0.95000000000000007</v>
      </c>
      <c r="L793" s="50"/>
      <c r="M793" s="50"/>
      <c r="N793" s="48" t="s">
        <v>69</v>
      </c>
      <c r="O793" s="51">
        <f t="shared" si="410"/>
        <v>1.034</v>
      </c>
      <c r="P793" s="93">
        <f t="shared" si="411"/>
        <v>0</v>
      </c>
      <c r="Q793" s="53">
        <f t="shared" si="412"/>
        <v>0</v>
      </c>
      <c r="R793" s="53">
        <f t="shared" si="413"/>
        <v>0</v>
      </c>
      <c r="S793" s="53">
        <f t="shared" si="414"/>
        <v>0</v>
      </c>
      <c r="T793" s="54">
        <f t="shared" si="415"/>
        <v>0</v>
      </c>
      <c r="U793" s="54">
        <f t="shared" si="416"/>
        <v>96.093066666666672</v>
      </c>
      <c r="V793" s="54">
        <f t="shared" si="417"/>
        <v>0</v>
      </c>
      <c r="W793" s="54">
        <f t="shared" si="418"/>
        <v>0</v>
      </c>
      <c r="X793" s="54">
        <f t="shared" si="419"/>
        <v>0</v>
      </c>
      <c r="Y793" s="54">
        <f t="shared" si="420"/>
        <v>0</v>
      </c>
      <c r="Z793" s="54">
        <f t="shared" si="421"/>
        <v>0</v>
      </c>
      <c r="AA793" s="70">
        <f t="shared" si="422"/>
        <v>0</v>
      </c>
      <c r="AB793" s="74"/>
    </row>
    <row r="794" spans="1:29">
      <c r="A794" s="44"/>
      <c r="B794" s="72"/>
      <c r="C794" s="46" t="s">
        <v>166</v>
      </c>
      <c r="D794" s="46"/>
      <c r="E794" s="47">
        <v>1</v>
      </c>
      <c r="F794" s="48"/>
      <c r="G794" s="47">
        <f>K793/0.15+1</f>
        <v>7.3333333333333339</v>
      </c>
      <c r="H794" s="49">
        <f>PRODUCT(E794,G794)</f>
        <v>7.3333333333333339</v>
      </c>
      <c r="I794" s="47"/>
      <c r="J794" s="47">
        <v>8</v>
      </c>
      <c r="K794" s="50">
        <v>13.79</v>
      </c>
      <c r="L794" s="50"/>
      <c r="M794" s="50"/>
      <c r="N794" s="48" t="s">
        <v>67</v>
      </c>
      <c r="O794" s="51">
        <f t="shared" si="410"/>
        <v>14.017999999999999</v>
      </c>
      <c r="P794" s="93">
        <f t="shared" si="411"/>
        <v>0</v>
      </c>
      <c r="Q794" s="53">
        <f t="shared" si="412"/>
        <v>0</v>
      </c>
      <c r="R794" s="53">
        <f t="shared" si="413"/>
        <v>0</v>
      </c>
      <c r="S794" s="53">
        <f t="shared" si="414"/>
        <v>0</v>
      </c>
      <c r="T794" s="54">
        <f t="shared" si="415"/>
        <v>0</v>
      </c>
      <c r="U794" s="54">
        <f t="shared" si="416"/>
        <v>102.79866666666666</v>
      </c>
      <c r="V794" s="54">
        <f t="shared" si="417"/>
        <v>0</v>
      </c>
      <c r="W794" s="54">
        <f t="shared" si="418"/>
        <v>0</v>
      </c>
      <c r="X794" s="54">
        <f t="shared" si="419"/>
        <v>0</v>
      </c>
      <c r="Y794" s="54">
        <f t="shared" si="420"/>
        <v>0</v>
      </c>
      <c r="Z794" s="54">
        <f t="shared" si="421"/>
        <v>0</v>
      </c>
      <c r="AA794" s="70">
        <f t="shared" si="422"/>
        <v>0</v>
      </c>
      <c r="AB794" s="74"/>
      <c r="AC794" s="74"/>
    </row>
    <row r="795" spans="1:29" ht="15.75">
      <c r="A795" s="140" t="s">
        <v>177</v>
      </c>
      <c r="B795" s="141"/>
      <c r="C795" s="141"/>
      <c r="D795" s="142"/>
      <c r="E795" s="47"/>
      <c r="F795" s="48"/>
      <c r="G795" s="47"/>
      <c r="H795" s="49"/>
      <c r="I795" s="47"/>
      <c r="J795" s="47"/>
      <c r="K795" s="50"/>
      <c r="L795" s="50"/>
      <c r="M795" s="50"/>
      <c r="N795" s="48"/>
      <c r="O795" s="51">
        <f t="shared" si="410"/>
        <v>0</v>
      </c>
      <c r="P795" s="93">
        <f t="shared" si="411"/>
        <v>0</v>
      </c>
      <c r="Q795" s="53">
        <f t="shared" si="412"/>
        <v>0</v>
      </c>
      <c r="R795" s="53">
        <f t="shared" si="413"/>
        <v>0</v>
      </c>
      <c r="S795" s="53">
        <f t="shared" si="414"/>
        <v>0</v>
      </c>
      <c r="T795" s="54">
        <f t="shared" si="415"/>
        <v>0</v>
      </c>
      <c r="U795" s="54">
        <f t="shared" si="416"/>
        <v>0</v>
      </c>
      <c r="V795" s="54">
        <f t="shared" si="417"/>
        <v>0</v>
      </c>
      <c r="W795" s="54">
        <f t="shared" si="418"/>
        <v>0</v>
      </c>
      <c r="X795" s="54">
        <f t="shared" si="419"/>
        <v>0</v>
      </c>
      <c r="Y795" s="54">
        <f t="shared" si="420"/>
        <v>0</v>
      </c>
      <c r="Z795" s="54">
        <f t="shared" si="421"/>
        <v>0</v>
      </c>
      <c r="AA795" s="54">
        <f t="shared" si="422"/>
        <v>0</v>
      </c>
    </row>
    <row r="796" spans="1:29">
      <c r="A796" s="44"/>
      <c r="B796" s="72"/>
      <c r="C796" s="46" t="s">
        <v>165</v>
      </c>
      <c r="D796" s="46"/>
      <c r="E796" s="47">
        <v>1</v>
      </c>
      <c r="F796" s="48"/>
      <c r="G796" s="47">
        <f>K797/0.15+1</f>
        <v>79.666666666666671</v>
      </c>
      <c r="H796" s="49">
        <f>PRODUCT(E796,G796)</f>
        <v>79.666666666666671</v>
      </c>
      <c r="I796" s="47"/>
      <c r="J796" s="47">
        <v>8</v>
      </c>
      <c r="K796" s="50">
        <f>0.6+0.2+0.15</f>
        <v>0.95000000000000007</v>
      </c>
      <c r="L796" s="50"/>
      <c r="M796" s="50"/>
      <c r="N796" s="48" t="s">
        <v>69</v>
      </c>
      <c r="O796" s="51">
        <f t="shared" si="410"/>
        <v>1.034</v>
      </c>
      <c r="P796" s="93">
        <f t="shared" si="411"/>
        <v>0</v>
      </c>
      <c r="Q796" s="53">
        <f t="shared" si="412"/>
        <v>0</v>
      </c>
      <c r="R796" s="53">
        <f t="shared" si="413"/>
        <v>0</v>
      </c>
      <c r="S796" s="53">
        <f t="shared" si="414"/>
        <v>0</v>
      </c>
      <c r="T796" s="54">
        <f t="shared" si="415"/>
        <v>0</v>
      </c>
      <c r="U796" s="54">
        <f t="shared" si="416"/>
        <v>82.375333333333344</v>
      </c>
      <c r="V796" s="54">
        <f t="shared" si="417"/>
        <v>0</v>
      </c>
      <c r="W796" s="54">
        <f t="shared" si="418"/>
        <v>0</v>
      </c>
      <c r="X796" s="54">
        <f t="shared" si="419"/>
        <v>0</v>
      </c>
      <c r="Y796" s="54">
        <f t="shared" si="420"/>
        <v>0</v>
      </c>
      <c r="Z796" s="54">
        <f t="shared" si="421"/>
        <v>0</v>
      </c>
      <c r="AA796" s="70">
        <f t="shared" si="422"/>
        <v>0</v>
      </c>
      <c r="AB796" s="74"/>
    </row>
    <row r="797" spans="1:29">
      <c r="A797" s="44"/>
      <c r="B797" s="72"/>
      <c r="C797" s="46" t="s">
        <v>166</v>
      </c>
      <c r="D797" s="46"/>
      <c r="E797" s="47">
        <v>1</v>
      </c>
      <c r="F797" s="48"/>
      <c r="G797" s="47">
        <f>K796/0.15+1</f>
        <v>7.3333333333333339</v>
      </c>
      <c r="H797" s="49">
        <f>PRODUCT(E797,G797)</f>
        <v>7.3333333333333339</v>
      </c>
      <c r="I797" s="47"/>
      <c r="J797" s="47">
        <v>8</v>
      </c>
      <c r="K797" s="50">
        <v>11.8</v>
      </c>
      <c r="L797" s="50"/>
      <c r="M797" s="50"/>
      <c r="N797" s="48" t="s">
        <v>67</v>
      </c>
      <c r="O797" s="51">
        <f t="shared" si="410"/>
        <v>12.028</v>
      </c>
      <c r="P797" s="93">
        <f t="shared" si="411"/>
        <v>0</v>
      </c>
      <c r="Q797" s="53">
        <f t="shared" si="412"/>
        <v>0</v>
      </c>
      <c r="R797" s="53">
        <f t="shared" si="413"/>
        <v>0</v>
      </c>
      <c r="S797" s="53">
        <f t="shared" si="414"/>
        <v>0</v>
      </c>
      <c r="T797" s="54">
        <f t="shared" si="415"/>
        <v>0</v>
      </c>
      <c r="U797" s="54">
        <f t="shared" si="416"/>
        <v>88.205333333333343</v>
      </c>
      <c r="V797" s="54">
        <f t="shared" si="417"/>
        <v>0</v>
      </c>
      <c r="W797" s="54">
        <f t="shared" si="418"/>
        <v>0</v>
      </c>
      <c r="X797" s="54">
        <f t="shared" si="419"/>
        <v>0</v>
      </c>
      <c r="Y797" s="54">
        <f t="shared" si="420"/>
        <v>0</v>
      </c>
      <c r="Z797" s="54">
        <f t="shared" si="421"/>
        <v>0</v>
      </c>
      <c r="AA797" s="70">
        <f t="shared" si="422"/>
        <v>0</v>
      </c>
      <c r="AB797" s="74"/>
      <c r="AC797" s="74"/>
    </row>
    <row r="798" spans="1:29" ht="15.75">
      <c r="A798" s="140" t="s">
        <v>178</v>
      </c>
      <c r="B798" s="141"/>
      <c r="C798" s="141"/>
      <c r="D798" s="142"/>
      <c r="E798" s="47"/>
      <c r="F798" s="48"/>
      <c r="G798" s="47"/>
      <c r="H798" s="49"/>
      <c r="I798" s="47"/>
      <c r="J798" s="47"/>
      <c r="K798" s="50"/>
      <c r="L798" s="50"/>
      <c r="M798" s="50"/>
      <c r="N798" s="48"/>
      <c r="O798" s="51">
        <f t="shared" si="410"/>
        <v>0</v>
      </c>
      <c r="P798" s="93">
        <f t="shared" si="411"/>
        <v>0</v>
      </c>
      <c r="Q798" s="53">
        <f t="shared" si="412"/>
        <v>0</v>
      </c>
      <c r="R798" s="53">
        <f t="shared" si="413"/>
        <v>0</v>
      </c>
      <c r="S798" s="53">
        <f t="shared" si="414"/>
        <v>0</v>
      </c>
      <c r="T798" s="54">
        <f t="shared" si="415"/>
        <v>0</v>
      </c>
      <c r="U798" s="54">
        <f t="shared" si="416"/>
        <v>0</v>
      </c>
      <c r="V798" s="54">
        <f t="shared" si="417"/>
        <v>0</v>
      </c>
      <c r="W798" s="54">
        <f t="shared" si="418"/>
        <v>0</v>
      </c>
      <c r="X798" s="54">
        <f t="shared" si="419"/>
        <v>0</v>
      </c>
      <c r="Y798" s="54">
        <f t="shared" si="420"/>
        <v>0</v>
      </c>
      <c r="Z798" s="54">
        <f t="shared" si="421"/>
        <v>0</v>
      </c>
      <c r="AA798" s="54">
        <f t="shared" si="422"/>
        <v>0</v>
      </c>
    </row>
    <row r="799" spans="1:29">
      <c r="A799" s="44"/>
      <c r="B799" s="72"/>
      <c r="C799" s="46" t="s">
        <v>165</v>
      </c>
      <c r="D799" s="46"/>
      <c r="E799" s="47">
        <v>1</v>
      </c>
      <c r="F799" s="48"/>
      <c r="G799" s="47">
        <f>K800/0.15+1</f>
        <v>7.666666666666667</v>
      </c>
      <c r="H799" s="49">
        <f>PRODUCT(E799,G799)</f>
        <v>7.666666666666667</v>
      </c>
      <c r="I799" s="47"/>
      <c r="J799" s="47">
        <v>8</v>
      </c>
      <c r="K799" s="50">
        <f>0.6+0.2+0.15</f>
        <v>0.95000000000000007</v>
      </c>
      <c r="L799" s="50"/>
      <c r="M799" s="50"/>
      <c r="N799" s="48" t="s">
        <v>69</v>
      </c>
      <c r="O799" s="51">
        <f t="shared" si="410"/>
        <v>1.034</v>
      </c>
      <c r="P799" s="93">
        <f t="shared" si="411"/>
        <v>0</v>
      </c>
      <c r="Q799" s="53">
        <f t="shared" si="412"/>
        <v>0</v>
      </c>
      <c r="R799" s="53">
        <f t="shared" si="413"/>
        <v>0</v>
      </c>
      <c r="S799" s="53">
        <f t="shared" si="414"/>
        <v>0</v>
      </c>
      <c r="T799" s="54">
        <f t="shared" si="415"/>
        <v>0</v>
      </c>
      <c r="U799" s="54">
        <f t="shared" si="416"/>
        <v>7.9273333333333342</v>
      </c>
      <c r="V799" s="54">
        <f t="shared" si="417"/>
        <v>0</v>
      </c>
      <c r="W799" s="54">
        <f t="shared" si="418"/>
        <v>0</v>
      </c>
      <c r="X799" s="54">
        <f t="shared" si="419"/>
        <v>0</v>
      </c>
      <c r="Y799" s="54">
        <f t="shared" si="420"/>
        <v>0</v>
      </c>
      <c r="Z799" s="54">
        <f t="shared" si="421"/>
        <v>0</v>
      </c>
      <c r="AA799" s="70">
        <f t="shared" si="422"/>
        <v>0</v>
      </c>
      <c r="AB799" s="74"/>
    </row>
    <row r="800" spans="1:29">
      <c r="A800" s="44"/>
      <c r="B800" s="72"/>
      <c r="C800" s="46" t="s">
        <v>166</v>
      </c>
      <c r="D800" s="46"/>
      <c r="E800" s="47">
        <v>1</v>
      </c>
      <c r="F800" s="48"/>
      <c r="G800" s="47">
        <f>K799/0.15+1</f>
        <v>7.3333333333333339</v>
      </c>
      <c r="H800" s="49">
        <f>PRODUCT(E800,G800)</f>
        <v>7.3333333333333339</v>
      </c>
      <c r="I800" s="47"/>
      <c r="J800" s="47">
        <v>8</v>
      </c>
      <c r="K800" s="50">
        <v>1</v>
      </c>
      <c r="L800" s="50"/>
      <c r="M800" s="50"/>
      <c r="N800" s="48" t="s">
        <v>67</v>
      </c>
      <c r="O800" s="51">
        <f t="shared" si="410"/>
        <v>1.228</v>
      </c>
      <c r="P800" s="93">
        <f t="shared" si="411"/>
        <v>0</v>
      </c>
      <c r="Q800" s="53">
        <f t="shared" si="412"/>
        <v>0</v>
      </c>
      <c r="R800" s="53">
        <f t="shared" si="413"/>
        <v>0</v>
      </c>
      <c r="S800" s="53">
        <f t="shared" si="414"/>
        <v>0</v>
      </c>
      <c r="T800" s="54">
        <f t="shared" si="415"/>
        <v>0</v>
      </c>
      <c r="U800" s="54">
        <f t="shared" si="416"/>
        <v>9.0053333333333345</v>
      </c>
      <c r="V800" s="54">
        <f t="shared" si="417"/>
        <v>0</v>
      </c>
      <c r="W800" s="54">
        <f t="shared" si="418"/>
        <v>0</v>
      </c>
      <c r="X800" s="54">
        <f t="shared" si="419"/>
        <v>0</v>
      </c>
      <c r="Y800" s="54">
        <f t="shared" si="420"/>
        <v>0</v>
      </c>
      <c r="Z800" s="54">
        <f t="shared" si="421"/>
        <v>0</v>
      </c>
      <c r="AA800" s="70">
        <f t="shared" si="422"/>
        <v>0</v>
      </c>
      <c r="AB800" s="74"/>
      <c r="AC800" s="74"/>
    </row>
    <row r="801" spans="1:29" ht="15.75">
      <c r="A801" s="140" t="s">
        <v>179</v>
      </c>
      <c r="B801" s="141"/>
      <c r="C801" s="141"/>
      <c r="D801" s="142"/>
      <c r="E801" s="47"/>
      <c r="F801" s="48"/>
      <c r="G801" s="47"/>
      <c r="H801" s="49"/>
      <c r="I801" s="47"/>
      <c r="J801" s="47"/>
      <c r="K801" s="50"/>
      <c r="L801" s="50"/>
      <c r="M801" s="50"/>
      <c r="N801" s="48"/>
      <c r="O801" s="51">
        <f t="shared" si="410"/>
        <v>0</v>
      </c>
      <c r="P801" s="93">
        <f t="shared" si="411"/>
        <v>0</v>
      </c>
      <c r="Q801" s="53">
        <f t="shared" si="412"/>
        <v>0</v>
      </c>
      <c r="R801" s="53">
        <f t="shared" si="413"/>
        <v>0</v>
      </c>
      <c r="S801" s="53">
        <f t="shared" si="414"/>
        <v>0</v>
      </c>
      <c r="T801" s="54">
        <f t="shared" si="415"/>
        <v>0</v>
      </c>
      <c r="U801" s="54">
        <f t="shared" si="416"/>
        <v>0</v>
      </c>
      <c r="V801" s="54">
        <f t="shared" si="417"/>
        <v>0</v>
      </c>
      <c r="W801" s="54">
        <f t="shared" si="418"/>
        <v>0</v>
      </c>
      <c r="X801" s="54">
        <f t="shared" si="419"/>
        <v>0</v>
      </c>
      <c r="Y801" s="54">
        <f t="shared" si="420"/>
        <v>0</v>
      </c>
      <c r="Z801" s="54">
        <f t="shared" si="421"/>
        <v>0</v>
      </c>
      <c r="AA801" s="54">
        <f t="shared" si="422"/>
        <v>0</v>
      </c>
    </row>
    <row r="802" spans="1:29">
      <c r="A802" s="44"/>
      <c r="B802" s="72"/>
      <c r="C802" s="46" t="s">
        <v>165</v>
      </c>
      <c r="D802" s="46"/>
      <c r="E802" s="47">
        <v>1</v>
      </c>
      <c r="F802" s="48"/>
      <c r="G802" s="47">
        <f>K803/0.15+1</f>
        <v>27.86</v>
      </c>
      <c r="H802" s="49">
        <f>PRODUCT(E802,G802)</f>
        <v>27.86</v>
      </c>
      <c r="I802" s="47"/>
      <c r="J802" s="47">
        <v>8</v>
      </c>
      <c r="K802" s="50">
        <f>0.6+0.2+0.15</f>
        <v>0.95000000000000007</v>
      </c>
      <c r="L802" s="50"/>
      <c r="M802" s="50"/>
      <c r="N802" s="48" t="s">
        <v>69</v>
      </c>
      <c r="O802" s="51">
        <f t="shared" si="410"/>
        <v>1.034</v>
      </c>
      <c r="P802" s="93">
        <f t="shared" si="411"/>
        <v>0</v>
      </c>
      <c r="Q802" s="53">
        <f t="shared" si="412"/>
        <v>0</v>
      </c>
      <c r="R802" s="53">
        <f t="shared" si="413"/>
        <v>0</v>
      </c>
      <c r="S802" s="53">
        <f t="shared" si="414"/>
        <v>0</v>
      </c>
      <c r="T802" s="54">
        <f t="shared" si="415"/>
        <v>0</v>
      </c>
      <c r="U802" s="54">
        <f t="shared" si="416"/>
        <v>28.80724</v>
      </c>
      <c r="V802" s="54">
        <f t="shared" si="417"/>
        <v>0</v>
      </c>
      <c r="W802" s="54">
        <f t="shared" si="418"/>
        <v>0</v>
      </c>
      <c r="X802" s="54">
        <f t="shared" si="419"/>
        <v>0</v>
      </c>
      <c r="Y802" s="54">
        <f t="shared" si="420"/>
        <v>0</v>
      </c>
      <c r="Z802" s="54">
        <f t="shared" si="421"/>
        <v>0</v>
      </c>
      <c r="AA802" s="70">
        <f t="shared" si="422"/>
        <v>0</v>
      </c>
      <c r="AB802" s="74"/>
    </row>
    <row r="803" spans="1:29">
      <c r="A803" s="44"/>
      <c r="B803" s="72"/>
      <c r="C803" s="46" t="s">
        <v>166</v>
      </c>
      <c r="D803" s="46"/>
      <c r="E803" s="47">
        <v>1</v>
      </c>
      <c r="F803" s="48"/>
      <c r="G803" s="47">
        <f>K802/0.15+1</f>
        <v>7.3333333333333339</v>
      </c>
      <c r="H803" s="49">
        <f>PRODUCT(E803,G803)</f>
        <v>7.3333333333333339</v>
      </c>
      <c r="I803" s="47"/>
      <c r="J803" s="47">
        <v>8</v>
      </c>
      <c r="K803" s="50">
        <v>4.0289999999999999</v>
      </c>
      <c r="L803" s="50"/>
      <c r="M803" s="50"/>
      <c r="N803" s="48" t="s">
        <v>67</v>
      </c>
      <c r="O803" s="51">
        <f t="shared" si="410"/>
        <v>4.2570000000000006</v>
      </c>
      <c r="P803" s="93">
        <f t="shared" si="411"/>
        <v>0</v>
      </c>
      <c r="Q803" s="53">
        <f t="shared" si="412"/>
        <v>0</v>
      </c>
      <c r="R803" s="53">
        <f t="shared" si="413"/>
        <v>0</v>
      </c>
      <c r="S803" s="53">
        <f t="shared" si="414"/>
        <v>0</v>
      </c>
      <c r="T803" s="54">
        <f t="shared" si="415"/>
        <v>0</v>
      </c>
      <c r="U803" s="54">
        <f t="shared" si="416"/>
        <v>31.218000000000007</v>
      </c>
      <c r="V803" s="54">
        <f t="shared" si="417"/>
        <v>0</v>
      </c>
      <c r="W803" s="54">
        <f t="shared" si="418"/>
        <v>0</v>
      </c>
      <c r="X803" s="54">
        <f t="shared" si="419"/>
        <v>0</v>
      </c>
      <c r="Y803" s="54">
        <f t="shared" si="420"/>
        <v>0</v>
      </c>
      <c r="Z803" s="54">
        <f t="shared" si="421"/>
        <v>0</v>
      </c>
      <c r="AA803" s="70">
        <f t="shared" si="422"/>
        <v>0</v>
      </c>
      <c r="AB803" s="74"/>
      <c r="AC803" s="74"/>
    </row>
    <row r="804" spans="1:29" ht="15.75">
      <c r="A804" s="140" t="s">
        <v>180</v>
      </c>
      <c r="B804" s="141"/>
      <c r="C804" s="141"/>
      <c r="D804" s="142"/>
      <c r="E804" s="47"/>
      <c r="F804" s="48"/>
      <c r="G804" s="47"/>
      <c r="H804" s="49"/>
      <c r="I804" s="47"/>
      <c r="J804" s="47"/>
      <c r="K804" s="50"/>
      <c r="L804" s="50"/>
      <c r="M804" s="50"/>
      <c r="N804" s="48"/>
      <c r="O804" s="51">
        <f t="shared" si="410"/>
        <v>0</v>
      </c>
      <c r="P804" s="93">
        <f t="shared" si="411"/>
        <v>0</v>
      </c>
      <c r="Q804" s="53">
        <f t="shared" si="412"/>
        <v>0</v>
      </c>
      <c r="R804" s="53">
        <f t="shared" si="413"/>
        <v>0</v>
      </c>
      <c r="S804" s="53">
        <f t="shared" si="414"/>
        <v>0</v>
      </c>
      <c r="T804" s="54">
        <f t="shared" si="415"/>
        <v>0</v>
      </c>
      <c r="U804" s="54">
        <f t="shared" si="416"/>
        <v>0</v>
      </c>
      <c r="V804" s="54">
        <f t="shared" si="417"/>
        <v>0</v>
      </c>
      <c r="W804" s="54">
        <f t="shared" si="418"/>
        <v>0</v>
      </c>
      <c r="X804" s="54">
        <f t="shared" si="419"/>
        <v>0</v>
      </c>
      <c r="Y804" s="54">
        <f t="shared" si="420"/>
        <v>0</v>
      </c>
      <c r="Z804" s="54">
        <f t="shared" si="421"/>
        <v>0</v>
      </c>
      <c r="AA804" s="54">
        <f t="shared" si="422"/>
        <v>0</v>
      </c>
    </row>
    <row r="805" spans="1:29">
      <c r="A805" s="44"/>
      <c r="B805" s="72"/>
      <c r="C805" s="46" t="s">
        <v>165</v>
      </c>
      <c r="D805" s="46"/>
      <c r="E805" s="47">
        <v>1</v>
      </c>
      <c r="F805" s="48"/>
      <c r="G805" s="47">
        <f>K806/0.15+1</f>
        <v>16.333333333333332</v>
      </c>
      <c r="H805" s="49">
        <f>PRODUCT(E805,G805)</f>
        <v>16.333333333333332</v>
      </c>
      <c r="I805" s="47"/>
      <c r="J805" s="47">
        <v>8</v>
      </c>
      <c r="K805" s="50">
        <f>0.6+0.2+0.15</f>
        <v>0.95000000000000007</v>
      </c>
      <c r="L805" s="50"/>
      <c r="M805" s="50"/>
      <c r="N805" s="48" t="s">
        <v>69</v>
      </c>
      <c r="O805" s="51">
        <f t="shared" si="410"/>
        <v>1.034</v>
      </c>
      <c r="P805" s="93">
        <f t="shared" si="411"/>
        <v>0</v>
      </c>
      <c r="Q805" s="53">
        <f t="shared" si="412"/>
        <v>0</v>
      </c>
      <c r="R805" s="53">
        <f t="shared" si="413"/>
        <v>0</v>
      </c>
      <c r="S805" s="53">
        <f t="shared" si="414"/>
        <v>0</v>
      </c>
      <c r="T805" s="54">
        <f t="shared" si="415"/>
        <v>0</v>
      </c>
      <c r="U805" s="54">
        <f t="shared" si="416"/>
        <v>16.888666666666666</v>
      </c>
      <c r="V805" s="54">
        <f t="shared" si="417"/>
        <v>0</v>
      </c>
      <c r="W805" s="54">
        <f t="shared" si="418"/>
        <v>0</v>
      </c>
      <c r="X805" s="54">
        <f t="shared" si="419"/>
        <v>0</v>
      </c>
      <c r="Y805" s="54">
        <f t="shared" si="420"/>
        <v>0</v>
      </c>
      <c r="Z805" s="54">
        <f t="shared" si="421"/>
        <v>0</v>
      </c>
      <c r="AA805" s="70">
        <f t="shared" si="422"/>
        <v>0</v>
      </c>
      <c r="AB805" s="74"/>
    </row>
    <row r="806" spans="1:29">
      <c r="A806" s="44"/>
      <c r="B806" s="72"/>
      <c r="C806" s="46" t="s">
        <v>166</v>
      </c>
      <c r="D806" s="46"/>
      <c r="E806" s="47">
        <v>1</v>
      </c>
      <c r="F806" s="48"/>
      <c r="G806" s="47">
        <f>K805/0.15+1</f>
        <v>7.3333333333333339</v>
      </c>
      <c r="H806" s="49">
        <f>PRODUCT(E806,G806)</f>
        <v>7.3333333333333339</v>
      </c>
      <c r="I806" s="47"/>
      <c r="J806" s="47">
        <v>8</v>
      </c>
      <c r="K806" s="50">
        <v>2.2999999999999998</v>
      </c>
      <c r="L806" s="50"/>
      <c r="M806" s="50"/>
      <c r="N806" s="48" t="s">
        <v>67</v>
      </c>
      <c r="O806" s="51">
        <f t="shared" si="410"/>
        <v>2.528</v>
      </c>
      <c r="P806" s="93">
        <f t="shared" si="411"/>
        <v>0</v>
      </c>
      <c r="Q806" s="53">
        <f t="shared" si="412"/>
        <v>0</v>
      </c>
      <c r="R806" s="53">
        <f t="shared" si="413"/>
        <v>0</v>
      </c>
      <c r="S806" s="53">
        <f t="shared" si="414"/>
        <v>0</v>
      </c>
      <c r="T806" s="54">
        <f t="shared" si="415"/>
        <v>0</v>
      </c>
      <c r="U806" s="54">
        <f t="shared" si="416"/>
        <v>18.538666666666668</v>
      </c>
      <c r="V806" s="54">
        <f t="shared" si="417"/>
        <v>0</v>
      </c>
      <c r="W806" s="54">
        <f t="shared" si="418"/>
        <v>0</v>
      </c>
      <c r="X806" s="54">
        <f t="shared" si="419"/>
        <v>0</v>
      </c>
      <c r="Y806" s="54">
        <f t="shared" si="420"/>
        <v>0</v>
      </c>
      <c r="Z806" s="54">
        <f t="shared" si="421"/>
        <v>0</v>
      </c>
      <c r="AA806" s="70">
        <f t="shared" si="422"/>
        <v>0</v>
      </c>
      <c r="AB806" s="74"/>
      <c r="AC806" s="74"/>
    </row>
    <row r="807" spans="1:29" ht="15.75">
      <c r="A807" s="140" t="s">
        <v>181</v>
      </c>
      <c r="B807" s="141"/>
      <c r="C807" s="141"/>
      <c r="D807" s="142"/>
      <c r="E807" s="47"/>
      <c r="F807" s="48"/>
      <c r="G807" s="47"/>
      <c r="H807" s="49"/>
      <c r="I807" s="47"/>
      <c r="J807" s="47"/>
      <c r="K807" s="50"/>
      <c r="L807" s="50"/>
      <c r="M807" s="50"/>
      <c r="N807" s="48"/>
      <c r="O807" s="51">
        <f t="shared" si="410"/>
        <v>0</v>
      </c>
      <c r="P807" s="93">
        <f t="shared" si="411"/>
        <v>0</v>
      </c>
      <c r="Q807" s="53">
        <f t="shared" si="412"/>
        <v>0</v>
      </c>
      <c r="R807" s="53">
        <f t="shared" si="413"/>
        <v>0</v>
      </c>
      <c r="S807" s="53">
        <f t="shared" si="414"/>
        <v>0</v>
      </c>
      <c r="T807" s="54">
        <f t="shared" si="415"/>
        <v>0</v>
      </c>
      <c r="U807" s="54">
        <f t="shared" si="416"/>
        <v>0</v>
      </c>
      <c r="V807" s="54">
        <f t="shared" si="417"/>
        <v>0</v>
      </c>
      <c r="W807" s="54">
        <f t="shared" si="418"/>
        <v>0</v>
      </c>
      <c r="X807" s="54">
        <f t="shared" si="419"/>
        <v>0</v>
      </c>
      <c r="Y807" s="54">
        <f t="shared" si="420"/>
        <v>0</v>
      </c>
      <c r="Z807" s="54">
        <f t="shared" si="421"/>
        <v>0</v>
      </c>
      <c r="AA807" s="54">
        <f t="shared" si="422"/>
        <v>0</v>
      </c>
    </row>
    <row r="808" spans="1:29">
      <c r="A808" s="44"/>
      <c r="B808" s="72"/>
      <c r="C808" s="46" t="s">
        <v>165</v>
      </c>
      <c r="D808" s="46"/>
      <c r="E808" s="47">
        <v>1</v>
      </c>
      <c r="F808" s="48"/>
      <c r="G808" s="47">
        <f>K809/0.15+1</f>
        <v>26.533333333333335</v>
      </c>
      <c r="H808" s="49">
        <f>PRODUCT(E808,G808)</f>
        <v>26.533333333333335</v>
      </c>
      <c r="I808" s="47"/>
      <c r="J808" s="47">
        <v>8</v>
      </c>
      <c r="K808" s="50">
        <f>0.6+0.2+0.15</f>
        <v>0.95000000000000007</v>
      </c>
      <c r="L808" s="50"/>
      <c r="M808" s="50"/>
      <c r="N808" s="48" t="s">
        <v>69</v>
      </c>
      <c r="O808" s="51">
        <f t="shared" si="410"/>
        <v>1.034</v>
      </c>
      <c r="P808" s="93">
        <f t="shared" si="411"/>
        <v>0</v>
      </c>
      <c r="Q808" s="53">
        <f t="shared" si="412"/>
        <v>0</v>
      </c>
      <c r="R808" s="53">
        <f t="shared" si="413"/>
        <v>0</v>
      </c>
      <c r="S808" s="53">
        <f t="shared" si="414"/>
        <v>0</v>
      </c>
      <c r="T808" s="54">
        <f t="shared" si="415"/>
        <v>0</v>
      </c>
      <c r="U808" s="54">
        <f t="shared" si="416"/>
        <v>27.43546666666667</v>
      </c>
      <c r="V808" s="54">
        <f t="shared" si="417"/>
        <v>0</v>
      </c>
      <c r="W808" s="54">
        <f t="shared" si="418"/>
        <v>0</v>
      </c>
      <c r="X808" s="54">
        <f t="shared" si="419"/>
        <v>0</v>
      </c>
      <c r="Y808" s="54">
        <f t="shared" si="420"/>
        <v>0</v>
      </c>
      <c r="Z808" s="54">
        <f t="shared" si="421"/>
        <v>0</v>
      </c>
      <c r="AA808" s="70">
        <f t="shared" si="422"/>
        <v>0</v>
      </c>
      <c r="AB808" s="74"/>
    </row>
    <row r="809" spans="1:29">
      <c r="A809" s="44"/>
      <c r="B809" s="72"/>
      <c r="C809" s="46" t="s">
        <v>166</v>
      </c>
      <c r="D809" s="46"/>
      <c r="E809" s="47">
        <v>1</v>
      </c>
      <c r="F809" s="48"/>
      <c r="G809" s="47">
        <f>K808/0.15+1</f>
        <v>7.3333333333333339</v>
      </c>
      <c r="H809" s="49">
        <f>PRODUCT(E809,G809)</f>
        <v>7.3333333333333339</v>
      </c>
      <c r="I809" s="47"/>
      <c r="J809" s="47">
        <v>8</v>
      </c>
      <c r="K809" s="50">
        <v>3.83</v>
      </c>
      <c r="L809" s="50"/>
      <c r="M809" s="50"/>
      <c r="N809" s="48" t="s">
        <v>67</v>
      </c>
      <c r="O809" s="51">
        <f t="shared" si="410"/>
        <v>4.0580000000000007</v>
      </c>
      <c r="P809" s="93">
        <f t="shared" si="411"/>
        <v>0</v>
      </c>
      <c r="Q809" s="53">
        <f t="shared" si="412"/>
        <v>0</v>
      </c>
      <c r="R809" s="53">
        <f t="shared" si="413"/>
        <v>0</v>
      </c>
      <c r="S809" s="53">
        <f t="shared" si="414"/>
        <v>0</v>
      </c>
      <c r="T809" s="54">
        <f t="shared" si="415"/>
        <v>0</v>
      </c>
      <c r="U809" s="54">
        <f t="shared" si="416"/>
        <v>29.758666666666674</v>
      </c>
      <c r="V809" s="54">
        <f t="shared" si="417"/>
        <v>0</v>
      </c>
      <c r="W809" s="54">
        <f t="shared" si="418"/>
        <v>0</v>
      </c>
      <c r="X809" s="54">
        <f t="shared" si="419"/>
        <v>0</v>
      </c>
      <c r="Y809" s="54">
        <f t="shared" si="420"/>
        <v>0</v>
      </c>
      <c r="Z809" s="54">
        <f t="shared" si="421"/>
        <v>0</v>
      </c>
      <c r="AA809" s="70">
        <f t="shared" si="422"/>
        <v>0</v>
      </c>
      <c r="AB809" s="74"/>
      <c r="AC809" s="74"/>
    </row>
    <row r="810" spans="1:29" ht="15.75">
      <c r="A810" s="140" t="s">
        <v>182</v>
      </c>
      <c r="B810" s="141"/>
      <c r="C810" s="141"/>
      <c r="D810" s="142"/>
      <c r="E810" s="47"/>
      <c r="F810" s="48"/>
      <c r="G810" s="47"/>
      <c r="H810" s="49"/>
      <c r="I810" s="47"/>
      <c r="J810" s="47"/>
      <c r="K810" s="50"/>
      <c r="L810" s="50"/>
      <c r="M810" s="50"/>
      <c r="N810" s="48"/>
      <c r="O810" s="51">
        <f t="shared" si="410"/>
        <v>0</v>
      </c>
      <c r="P810" s="93">
        <f t="shared" si="411"/>
        <v>0</v>
      </c>
      <c r="Q810" s="53">
        <f t="shared" si="412"/>
        <v>0</v>
      </c>
      <c r="R810" s="53">
        <f t="shared" si="413"/>
        <v>0</v>
      </c>
      <c r="S810" s="53">
        <f t="shared" si="414"/>
        <v>0</v>
      </c>
      <c r="T810" s="54">
        <f t="shared" si="415"/>
        <v>0</v>
      </c>
      <c r="U810" s="54">
        <f t="shared" si="416"/>
        <v>0</v>
      </c>
      <c r="V810" s="54">
        <f t="shared" si="417"/>
        <v>0</v>
      </c>
      <c r="W810" s="54">
        <f t="shared" si="418"/>
        <v>0</v>
      </c>
      <c r="X810" s="54">
        <f t="shared" si="419"/>
        <v>0</v>
      </c>
      <c r="Y810" s="54">
        <f t="shared" si="420"/>
        <v>0</v>
      </c>
      <c r="Z810" s="54">
        <f t="shared" si="421"/>
        <v>0</v>
      </c>
      <c r="AA810" s="54">
        <f t="shared" si="422"/>
        <v>0</v>
      </c>
    </row>
    <row r="811" spans="1:29">
      <c r="A811" s="44"/>
      <c r="B811" s="72"/>
      <c r="C811" s="46" t="s">
        <v>165</v>
      </c>
      <c r="D811" s="46"/>
      <c r="E811" s="47">
        <v>1</v>
      </c>
      <c r="F811" s="48"/>
      <c r="G811" s="47">
        <f>K812/0.15+1</f>
        <v>16.333333333333332</v>
      </c>
      <c r="H811" s="49">
        <f>PRODUCT(E811,G811)</f>
        <v>16.333333333333332</v>
      </c>
      <c r="I811" s="47"/>
      <c r="J811" s="47">
        <v>8</v>
      </c>
      <c r="K811" s="50">
        <f>0.6+0.2+0.15</f>
        <v>0.95000000000000007</v>
      </c>
      <c r="L811" s="50"/>
      <c r="M811" s="50"/>
      <c r="N811" s="48" t="s">
        <v>69</v>
      </c>
      <c r="O811" s="51">
        <f t="shared" si="410"/>
        <v>1.034</v>
      </c>
      <c r="P811" s="93">
        <f t="shared" si="411"/>
        <v>0</v>
      </c>
      <c r="Q811" s="53">
        <f t="shared" si="412"/>
        <v>0</v>
      </c>
      <c r="R811" s="53">
        <f t="shared" si="413"/>
        <v>0</v>
      </c>
      <c r="S811" s="53">
        <f t="shared" si="414"/>
        <v>0</v>
      </c>
      <c r="T811" s="54">
        <f t="shared" si="415"/>
        <v>0</v>
      </c>
      <c r="U811" s="54">
        <f t="shared" si="416"/>
        <v>16.888666666666666</v>
      </c>
      <c r="V811" s="54">
        <f t="shared" si="417"/>
        <v>0</v>
      </c>
      <c r="W811" s="54">
        <f t="shared" si="418"/>
        <v>0</v>
      </c>
      <c r="X811" s="54">
        <f t="shared" si="419"/>
        <v>0</v>
      </c>
      <c r="Y811" s="54">
        <f t="shared" si="420"/>
        <v>0</v>
      </c>
      <c r="Z811" s="54">
        <f t="shared" si="421"/>
        <v>0</v>
      </c>
      <c r="AA811" s="70">
        <f t="shared" si="422"/>
        <v>0</v>
      </c>
      <c r="AB811" s="74"/>
    </row>
    <row r="812" spans="1:29">
      <c r="A812" s="44"/>
      <c r="B812" s="72"/>
      <c r="C812" s="46" t="s">
        <v>166</v>
      </c>
      <c r="D812" s="46"/>
      <c r="E812" s="47">
        <v>1</v>
      </c>
      <c r="F812" s="48"/>
      <c r="G812" s="47">
        <f>K811/0.15+1</f>
        <v>7.3333333333333339</v>
      </c>
      <c r="H812" s="49">
        <f>PRODUCT(E812,G812)</f>
        <v>7.3333333333333339</v>
      </c>
      <c r="I812" s="47"/>
      <c r="J812" s="47">
        <v>8</v>
      </c>
      <c r="K812" s="50">
        <v>2.2999999999999998</v>
      </c>
      <c r="L812" s="50"/>
      <c r="M812" s="50"/>
      <c r="N812" s="48" t="s">
        <v>67</v>
      </c>
      <c r="O812" s="51">
        <f t="shared" si="410"/>
        <v>2.528</v>
      </c>
      <c r="P812" s="93">
        <f t="shared" si="411"/>
        <v>0</v>
      </c>
      <c r="Q812" s="53">
        <f t="shared" si="412"/>
        <v>0</v>
      </c>
      <c r="R812" s="53">
        <f t="shared" si="413"/>
        <v>0</v>
      </c>
      <c r="S812" s="53">
        <f t="shared" si="414"/>
        <v>0</v>
      </c>
      <c r="T812" s="54">
        <f t="shared" si="415"/>
        <v>0</v>
      </c>
      <c r="U812" s="54">
        <f t="shared" si="416"/>
        <v>18.538666666666668</v>
      </c>
      <c r="V812" s="54">
        <f t="shared" si="417"/>
        <v>0</v>
      </c>
      <c r="W812" s="54">
        <f t="shared" si="418"/>
        <v>0</v>
      </c>
      <c r="X812" s="54">
        <f t="shared" si="419"/>
        <v>0</v>
      </c>
      <c r="Y812" s="54">
        <f t="shared" si="420"/>
        <v>0</v>
      </c>
      <c r="Z812" s="54">
        <f t="shared" si="421"/>
        <v>0</v>
      </c>
      <c r="AA812" s="70">
        <f t="shared" si="422"/>
        <v>0</v>
      </c>
      <c r="AB812" s="74"/>
      <c r="AC812" s="74"/>
    </row>
    <row r="813" spans="1:29" ht="15.75">
      <c r="A813" s="140" t="s">
        <v>183</v>
      </c>
      <c r="B813" s="141"/>
      <c r="C813" s="141"/>
      <c r="D813" s="142"/>
      <c r="E813" s="47"/>
      <c r="F813" s="48"/>
      <c r="G813" s="47"/>
      <c r="H813" s="49"/>
      <c r="I813" s="47"/>
      <c r="J813" s="47"/>
      <c r="K813" s="50"/>
      <c r="L813" s="50"/>
      <c r="M813" s="50"/>
      <c r="N813" s="48"/>
      <c r="O813" s="51">
        <f t="shared" si="410"/>
        <v>0</v>
      </c>
      <c r="P813" s="93">
        <f t="shared" si="411"/>
        <v>0</v>
      </c>
      <c r="Q813" s="53">
        <f t="shared" si="412"/>
        <v>0</v>
      </c>
      <c r="R813" s="53">
        <f t="shared" si="413"/>
        <v>0</v>
      </c>
      <c r="S813" s="53">
        <f t="shared" si="414"/>
        <v>0</v>
      </c>
      <c r="T813" s="54">
        <f t="shared" si="415"/>
        <v>0</v>
      </c>
      <c r="U813" s="54">
        <f t="shared" si="416"/>
        <v>0</v>
      </c>
      <c r="V813" s="54">
        <f t="shared" si="417"/>
        <v>0</v>
      </c>
      <c r="W813" s="54">
        <f t="shared" si="418"/>
        <v>0</v>
      </c>
      <c r="X813" s="54">
        <f t="shared" si="419"/>
        <v>0</v>
      </c>
      <c r="Y813" s="54">
        <f t="shared" si="420"/>
        <v>0</v>
      </c>
      <c r="Z813" s="54">
        <f t="shared" si="421"/>
        <v>0</v>
      </c>
      <c r="AA813" s="54">
        <f t="shared" si="422"/>
        <v>0</v>
      </c>
    </row>
    <row r="814" spans="1:29">
      <c r="A814" s="44"/>
      <c r="B814" s="72"/>
      <c r="C814" s="46" t="s">
        <v>165</v>
      </c>
      <c r="D814" s="46"/>
      <c r="E814" s="47">
        <v>1</v>
      </c>
      <c r="F814" s="48"/>
      <c r="G814" s="47">
        <f>K815/0.15+1</f>
        <v>115.46000000000001</v>
      </c>
      <c r="H814" s="49">
        <f>PRODUCT(E814,G814)</f>
        <v>115.46000000000001</v>
      </c>
      <c r="I814" s="47"/>
      <c r="J814" s="47">
        <v>8</v>
      </c>
      <c r="K814" s="50">
        <f>0.6+0.2+0.15</f>
        <v>0.95000000000000007</v>
      </c>
      <c r="L814" s="50"/>
      <c r="M814" s="50"/>
      <c r="N814" s="48" t="s">
        <v>69</v>
      </c>
      <c r="O814" s="51">
        <f t="shared" si="410"/>
        <v>1.034</v>
      </c>
      <c r="P814" s="93">
        <f t="shared" si="411"/>
        <v>0</v>
      </c>
      <c r="Q814" s="53">
        <f t="shared" si="412"/>
        <v>0</v>
      </c>
      <c r="R814" s="53">
        <f t="shared" si="413"/>
        <v>0</v>
      </c>
      <c r="S814" s="53">
        <f t="shared" si="414"/>
        <v>0</v>
      </c>
      <c r="T814" s="54">
        <f t="shared" si="415"/>
        <v>0</v>
      </c>
      <c r="U814" s="54">
        <f t="shared" si="416"/>
        <v>119.38564000000001</v>
      </c>
      <c r="V814" s="54">
        <f t="shared" si="417"/>
        <v>0</v>
      </c>
      <c r="W814" s="54">
        <f t="shared" si="418"/>
        <v>0</v>
      </c>
      <c r="X814" s="54">
        <f t="shared" si="419"/>
        <v>0</v>
      </c>
      <c r="Y814" s="54">
        <f t="shared" si="420"/>
        <v>0</v>
      </c>
      <c r="Z814" s="54">
        <f t="shared" si="421"/>
        <v>0</v>
      </c>
      <c r="AA814" s="70">
        <f t="shared" si="422"/>
        <v>0</v>
      </c>
      <c r="AB814" s="74"/>
    </row>
    <row r="815" spans="1:29">
      <c r="A815" s="44"/>
      <c r="B815" s="72"/>
      <c r="C815" s="46" t="s">
        <v>166</v>
      </c>
      <c r="D815" s="46"/>
      <c r="E815" s="47">
        <v>1</v>
      </c>
      <c r="F815" s="48"/>
      <c r="G815" s="47">
        <f>K814/0.15+1</f>
        <v>7.3333333333333339</v>
      </c>
      <c r="H815" s="49">
        <f>PRODUCT(E815,G815)</f>
        <v>7.3333333333333339</v>
      </c>
      <c r="I815" s="47"/>
      <c r="J815" s="47">
        <v>8</v>
      </c>
      <c r="K815" s="50">
        <v>17.169</v>
      </c>
      <c r="L815" s="50"/>
      <c r="M815" s="50"/>
      <c r="N815" s="48" t="s">
        <v>67</v>
      </c>
      <c r="O815" s="51">
        <f t="shared" si="410"/>
        <v>17.397000000000002</v>
      </c>
      <c r="P815" s="93">
        <f t="shared" si="411"/>
        <v>0</v>
      </c>
      <c r="Q815" s="53">
        <f t="shared" si="412"/>
        <v>0</v>
      </c>
      <c r="R815" s="53">
        <f t="shared" si="413"/>
        <v>0</v>
      </c>
      <c r="S815" s="53">
        <f t="shared" si="414"/>
        <v>0</v>
      </c>
      <c r="T815" s="54">
        <f t="shared" si="415"/>
        <v>0</v>
      </c>
      <c r="U815" s="54">
        <f t="shared" si="416"/>
        <v>127.57800000000003</v>
      </c>
      <c r="V815" s="54">
        <f t="shared" si="417"/>
        <v>0</v>
      </c>
      <c r="W815" s="54">
        <f t="shared" si="418"/>
        <v>0</v>
      </c>
      <c r="X815" s="54">
        <f t="shared" si="419"/>
        <v>0</v>
      </c>
      <c r="Y815" s="54">
        <f t="shared" si="420"/>
        <v>0</v>
      </c>
      <c r="Z815" s="54">
        <f t="shared" si="421"/>
        <v>0</v>
      </c>
      <c r="AA815" s="70">
        <f t="shared" si="422"/>
        <v>0</v>
      </c>
      <c r="AB815" s="74"/>
      <c r="AC815" s="74"/>
    </row>
    <row r="816" spans="1:29" ht="15.75">
      <c r="A816" s="140" t="s">
        <v>184</v>
      </c>
      <c r="B816" s="141"/>
      <c r="C816" s="141"/>
      <c r="D816" s="142"/>
      <c r="E816" s="47"/>
      <c r="F816" s="48"/>
      <c r="G816" s="47"/>
      <c r="H816" s="49"/>
      <c r="I816" s="47"/>
      <c r="J816" s="47"/>
      <c r="K816" s="50"/>
      <c r="L816" s="50"/>
      <c r="M816" s="50"/>
      <c r="N816" s="48"/>
      <c r="O816" s="51">
        <f t="shared" si="410"/>
        <v>0</v>
      </c>
      <c r="P816" s="93">
        <f t="shared" si="411"/>
        <v>0</v>
      </c>
      <c r="Q816" s="53">
        <f t="shared" si="412"/>
        <v>0</v>
      </c>
      <c r="R816" s="53">
        <f t="shared" si="413"/>
        <v>0</v>
      </c>
      <c r="S816" s="53">
        <f t="shared" si="414"/>
        <v>0</v>
      </c>
      <c r="T816" s="54">
        <f t="shared" si="415"/>
        <v>0</v>
      </c>
      <c r="U816" s="54">
        <f t="shared" si="416"/>
        <v>0</v>
      </c>
      <c r="V816" s="54">
        <f t="shared" si="417"/>
        <v>0</v>
      </c>
      <c r="W816" s="54">
        <f t="shared" si="418"/>
        <v>0</v>
      </c>
      <c r="X816" s="54">
        <f t="shared" si="419"/>
        <v>0</v>
      </c>
      <c r="Y816" s="54">
        <f t="shared" si="420"/>
        <v>0</v>
      </c>
      <c r="Z816" s="54">
        <f t="shared" si="421"/>
        <v>0</v>
      </c>
      <c r="AA816" s="54">
        <f t="shared" si="422"/>
        <v>0</v>
      </c>
    </row>
    <row r="817" spans="1:29">
      <c r="A817" s="44"/>
      <c r="B817" s="72"/>
      <c r="C817" s="46" t="s">
        <v>165</v>
      </c>
      <c r="D817" s="46"/>
      <c r="E817" s="47">
        <v>1</v>
      </c>
      <c r="F817" s="48"/>
      <c r="G817" s="47">
        <f>K818/0.15+1</f>
        <v>16.333333333333332</v>
      </c>
      <c r="H817" s="49">
        <f>PRODUCT(E817,G817)</f>
        <v>16.333333333333332</v>
      </c>
      <c r="I817" s="47"/>
      <c r="J817" s="47">
        <v>8</v>
      </c>
      <c r="K817" s="50">
        <f>0.6+0.2+0.15</f>
        <v>0.95000000000000007</v>
      </c>
      <c r="L817" s="50"/>
      <c r="M817" s="50"/>
      <c r="N817" s="48" t="s">
        <v>69</v>
      </c>
      <c r="O817" s="51">
        <f t="shared" si="410"/>
        <v>1.034</v>
      </c>
      <c r="P817" s="93">
        <f t="shared" si="411"/>
        <v>0</v>
      </c>
      <c r="Q817" s="53">
        <f t="shared" si="412"/>
        <v>0</v>
      </c>
      <c r="R817" s="53">
        <f t="shared" si="413"/>
        <v>0</v>
      </c>
      <c r="S817" s="53">
        <f t="shared" si="414"/>
        <v>0</v>
      </c>
      <c r="T817" s="54">
        <f t="shared" si="415"/>
        <v>0</v>
      </c>
      <c r="U817" s="54">
        <f t="shared" si="416"/>
        <v>16.888666666666666</v>
      </c>
      <c r="V817" s="54">
        <f t="shared" si="417"/>
        <v>0</v>
      </c>
      <c r="W817" s="54">
        <f t="shared" si="418"/>
        <v>0</v>
      </c>
      <c r="X817" s="54">
        <f t="shared" si="419"/>
        <v>0</v>
      </c>
      <c r="Y817" s="54">
        <f t="shared" si="420"/>
        <v>0</v>
      </c>
      <c r="Z817" s="54">
        <f t="shared" si="421"/>
        <v>0</v>
      </c>
      <c r="AA817" s="70">
        <f t="shared" si="422"/>
        <v>0</v>
      </c>
      <c r="AB817" s="74"/>
    </row>
    <row r="818" spans="1:29">
      <c r="A818" s="44"/>
      <c r="B818" s="72"/>
      <c r="C818" s="46" t="s">
        <v>166</v>
      </c>
      <c r="D818" s="46"/>
      <c r="E818" s="47">
        <v>1</v>
      </c>
      <c r="F818" s="48"/>
      <c r="G818" s="47">
        <f>K817/0.15+1</f>
        <v>7.3333333333333339</v>
      </c>
      <c r="H818" s="49">
        <f>PRODUCT(E818,G818)</f>
        <v>7.3333333333333339</v>
      </c>
      <c r="I818" s="47"/>
      <c r="J818" s="47">
        <v>8</v>
      </c>
      <c r="K818" s="50">
        <v>2.2999999999999998</v>
      </c>
      <c r="L818" s="50"/>
      <c r="M818" s="50"/>
      <c r="N818" s="48" t="s">
        <v>67</v>
      </c>
      <c r="O818" s="51">
        <f t="shared" si="410"/>
        <v>2.528</v>
      </c>
      <c r="P818" s="93">
        <f t="shared" si="411"/>
        <v>0</v>
      </c>
      <c r="Q818" s="53">
        <f t="shared" si="412"/>
        <v>0</v>
      </c>
      <c r="R818" s="53">
        <f t="shared" si="413"/>
        <v>0</v>
      </c>
      <c r="S818" s="53">
        <f t="shared" si="414"/>
        <v>0</v>
      </c>
      <c r="T818" s="54">
        <f t="shared" si="415"/>
        <v>0</v>
      </c>
      <c r="U818" s="54">
        <f t="shared" si="416"/>
        <v>18.538666666666668</v>
      </c>
      <c r="V818" s="54">
        <f t="shared" si="417"/>
        <v>0</v>
      </c>
      <c r="W818" s="54">
        <f t="shared" si="418"/>
        <v>0</v>
      </c>
      <c r="X818" s="54">
        <f t="shared" si="419"/>
        <v>0</v>
      </c>
      <c r="Y818" s="54">
        <f t="shared" si="420"/>
        <v>0</v>
      </c>
      <c r="Z818" s="54">
        <f t="shared" si="421"/>
        <v>0</v>
      </c>
      <c r="AA818" s="70">
        <f t="shared" si="422"/>
        <v>0</v>
      </c>
      <c r="AB818" s="74"/>
      <c r="AC818" s="74"/>
    </row>
    <row r="819" spans="1:29" ht="15.75">
      <c r="A819" s="140" t="s">
        <v>185</v>
      </c>
      <c r="B819" s="141"/>
      <c r="C819" s="141"/>
      <c r="D819" s="142"/>
      <c r="E819" s="47"/>
      <c r="F819" s="48"/>
      <c r="G819" s="47"/>
      <c r="H819" s="49"/>
      <c r="I819" s="47"/>
      <c r="J819" s="47"/>
      <c r="K819" s="50"/>
      <c r="L819" s="50"/>
      <c r="M819" s="50"/>
      <c r="N819" s="48"/>
      <c r="O819" s="51">
        <f t="shared" si="410"/>
        <v>0</v>
      </c>
      <c r="P819" s="93">
        <f t="shared" si="411"/>
        <v>0</v>
      </c>
      <c r="Q819" s="53">
        <f t="shared" si="412"/>
        <v>0</v>
      </c>
      <c r="R819" s="53">
        <f t="shared" si="413"/>
        <v>0</v>
      </c>
      <c r="S819" s="53">
        <f t="shared" si="414"/>
        <v>0</v>
      </c>
      <c r="T819" s="54">
        <f t="shared" si="415"/>
        <v>0</v>
      </c>
      <c r="U819" s="54">
        <f t="shared" si="416"/>
        <v>0</v>
      </c>
      <c r="V819" s="54">
        <f t="shared" si="417"/>
        <v>0</v>
      </c>
      <c r="W819" s="54">
        <f t="shared" si="418"/>
        <v>0</v>
      </c>
      <c r="X819" s="54">
        <f t="shared" si="419"/>
        <v>0</v>
      </c>
      <c r="Y819" s="54">
        <f t="shared" si="420"/>
        <v>0</v>
      </c>
      <c r="Z819" s="54">
        <f t="shared" si="421"/>
        <v>0</v>
      </c>
      <c r="AA819" s="54">
        <f t="shared" si="422"/>
        <v>0</v>
      </c>
    </row>
    <row r="820" spans="1:29">
      <c r="A820" s="44"/>
      <c r="B820" s="72"/>
      <c r="C820" s="46" t="s">
        <v>165</v>
      </c>
      <c r="D820" s="46"/>
      <c r="E820" s="47">
        <v>1</v>
      </c>
      <c r="F820" s="48"/>
      <c r="G820" s="47">
        <f>K821/0.15+1</f>
        <v>26.533333333333335</v>
      </c>
      <c r="H820" s="49">
        <f>PRODUCT(E820,G820)</f>
        <v>26.533333333333335</v>
      </c>
      <c r="I820" s="47"/>
      <c r="J820" s="47">
        <v>8</v>
      </c>
      <c r="K820" s="50">
        <f>0.6+0.2+0.15</f>
        <v>0.95000000000000007</v>
      </c>
      <c r="L820" s="50"/>
      <c r="M820" s="50"/>
      <c r="N820" s="48" t="s">
        <v>69</v>
      </c>
      <c r="O820" s="51">
        <f t="shared" si="410"/>
        <v>1.034</v>
      </c>
      <c r="P820" s="93">
        <f t="shared" si="411"/>
        <v>0</v>
      </c>
      <c r="Q820" s="53">
        <f t="shared" si="412"/>
        <v>0</v>
      </c>
      <c r="R820" s="53">
        <f t="shared" si="413"/>
        <v>0</v>
      </c>
      <c r="S820" s="53">
        <f t="shared" si="414"/>
        <v>0</v>
      </c>
      <c r="T820" s="54">
        <f t="shared" si="415"/>
        <v>0</v>
      </c>
      <c r="U820" s="54">
        <f t="shared" si="416"/>
        <v>27.43546666666667</v>
      </c>
      <c r="V820" s="54">
        <f t="shared" si="417"/>
        <v>0</v>
      </c>
      <c r="W820" s="54">
        <f t="shared" si="418"/>
        <v>0</v>
      </c>
      <c r="X820" s="54">
        <f t="shared" si="419"/>
        <v>0</v>
      </c>
      <c r="Y820" s="54">
        <f t="shared" si="420"/>
        <v>0</v>
      </c>
      <c r="Z820" s="54">
        <f t="shared" si="421"/>
        <v>0</v>
      </c>
      <c r="AA820" s="70">
        <f t="shared" si="422"/>
        <v>0</v>
      </c>
      <c r="AB820" s="74"/>
    </row>
    <row r="821" spans="1:29">
      <c r="A821" s="44"/>
      <c r="B821" s="72"/>
      <c r="C821" s="46" t="s">
        <v>166</v>
      </c>
      <c r="D821" s="46"/>
      <c r="E821" s="47">
        <v>1</v>
      </c>
      <c r="F821" s="48"/>
      <c r="G821" s="47">
        <f>K820/0.15+1</f>
        <v>7.3333333333333339</v>
      </c>
      <c r="H821" s="49">
        <f>PRODUCT(E821,G821)</f>
        <v>7.3333333333333339</v>
      </c>
      <c r="I821" s="47"/>
      <c r="J821" s="47">
        <v>8</v>
      </c>
      <c r="K821" s="50">
        <v>3.83</v>
      </c>
      <c r="L821" s="50"/>
      <c r="M821" s="50"/>
      <c r="N821" s="48" t="s">
        <v>67</v>
      </c>
      <c r="O821" s="51">
        <f t="shared" si="410"/>
        <v>4.0580000000000007</v>
      </c>
      <c r="P821" s="93">
        <f t="shared" si="411"/>
        <v>0</v>
      </c>
      <c r="Q821" s="53">
        <f t="shared" si="412"/>
        <v>0</v>
      </c>
      <c r="R821" s="53">
        <f t="shared" si="413"/>
        <v>0</v>
      </c>
      <c r="S821" s="53">
        <f t="shared" si="414"/>
        <v>0</v>
      </c>
      <c r="T821" s="54">
        <f t="shared" si="415"/>
        <v>0</v>
      </c>
      <c r="U821" s="54">
        <f t="shared" si="416"/>
        <v>29.758666666666674</v>
      </c>
      <c r="V821" s="54">
        <f t="shared" si="417"/>
        <v>0</v>
      </c>
      <c r="W821" s="54">
        <f t="shared" si="418"/>
        <v>0</v>
      </c>
      <c r="X821" s="54">
        <f t="shared" si="419"/>
        <v>0</v>
      </c>
      <c r="Y821" s="54">
        <f t="shared" si="420"/>
        <v>0</v>
      </c>
      <c r="Z821" s="54">
        <f t="shared" si="421"/>
        <v>0</v>
      </c>
      <c r="AA821" s="70">
        <f t="shared" si="422"/>
        <v>0</v>
      </c>
      <c r="AB821" s="74"/>
      <c r="AC821" s="74"/>
    </row>
    <row r="822" spans="1:29" ht="15.75">
      <c r="A822" s="140" t="s">
        <v>186</v>
      </c>
      <c r="B822" s="141"/>
      <c r="C822" s="141"/>
      <c r="D822" s="142"/>
      <c r="E822" s="47"/>
      <c r="F822" s="48"/>
      <c r="G822" s="47"/>
      <c r="H822" s="49"/>
      <c r="I822" s="47"/>
      <c r="J822" s="47"/>
      <c r="K822" s="50"/>
      <c r="L822" s="50"/>
      <c r="M822" s="50"/>
      <c r="N822" s="48"/>
      <c r="O822" s="51">
        <f t="shared" si="410"/>
        <v>0</v>
      </c>
      <c r="P822" s="93">
        <f t="shared" si="411"/>
        <v>0</v>
      </c>
      <c r="Q822" s="53">
        <f t="shared" si="412"/>
        <v>0</v>
      </c>
      <c r="R822" s="53">
        <f t="shared" si="413"/>
        <v>0</v>
      </c>
      <c r="S822" s="53">
        <f t="shared" si="414"/>
        <v>0</v>
      </c>
      <c r="T822" s="54">
        <f t="shared" si="415"/>
        <v>0</v>
      </c>
      <c r="U822" s="54">
        <f t="shared" si="416"/>
        <v>0</v>
      </c>
      <c r="V822" s="54">
        <f t="shared" si="417"/>
        <v>0</v>
      </c>
      <c r="W822" s="54">
        <f t="shared" si="418"/>
        <v>0</v>
      </c>
      <c r="X822" s="54">
        <f t="shared" si="419"/>
        <v>0</v>
      </c>
      <c r="Y822" s="54">
        <f t="shared" si="420"/>
        <v>0</v>
      </c>
      <c r="Z822" s="54">
        <f t="shared" si="421"/>
        <v>0</v>
      </c>
      <c r="AA822" s="54">
        <f t="shared" si="422"/>
        <v>0</v>
      </c>
    </row>
    <row r="823" spans="1:29">
      <c r="A823" s="44"/>
      <c r="B823" s="72"/>
      <c r="C823" s="46" t="s">
        <v>165</v>
      </c>
      <c r="D823" s="46"/>
      <c r="E823" s="47">
        <v>1</v>
      </c>
      <c r="F823" s="48"/>
      <c r="G823" s="47">
        <f>K824/0.15+1</f>
        <v>16.333333333333332</v>
      </c>
      <c r="H823" s="49">
        <f>PRODUCT(E823,G823)</f>
        <v>16.333333333333332</v>
      </c>
      <c r="I823" s="47"/>
      <c r="J823" s="47">
        <v>8</v>
      </c>
      <c r="K823" s="50">
        <f>0.6+0.2+0.15</f>
        <v>0.95000000000000007</v>
      </c>
      <c r="L823" s="50"/>
      <c r="M823" s="50"/>
      <c r="N823" s="48" t="s">
        <v>69</v>
      </c>
      <c r="O823" s="51">
        <f t="shared" si="410"/>
        <v>1.034</v>
      </c>
      <c r="P823" s="93">
        <f t="shared" si="411"/>
        <v>0</v>
      </c>
      <c r="Q823" s="53">
        <f t="shared" si="412"/>
        <v>0</v>
      </c>
      <c r="R823" s="53">
        <f t="shared" si="413"/>
        <v>0</v>
      </c>
      <c r="S823" s="53">
        <f t="shared" si="414"/>
        <v>0</v>
      </c>
      <c r="T823" s="54">
        <f t="shared" si="415"/>
        <v>0</v>
      </c>
      <c r="U823" s="54">
        <f t="shared" si="416"/>
        <v>16.888666666666666</v>
      </c>
      <c r="V823" s="54">
        <f t="shared" si="417"/>
        <v>0</v>
      </c>
      <c r="W823" s="54">
        <f t="shared" si="418"/>
        <v>0</v>
      </c>
      <c r="X823" s="54">
        <f t="shared" si="419"/>
        <v>0</v>
      </c>
      <c r="Y823" s="54">
        <f t="shared" si="420"/>
        <v>0</v>
      </c>
      <c r="Z823" s="54">
        <f t="shared" si="421"/>
        <v>0</v>
      </c>
      <c r="AA823" s="70">
        <f t="shared" si="422"/>
        <v>0</v>
      </c>
      <c r="AB823" s="74"/>
    </row>
    <row r="824" spans="1:29">
      <c r="A824" s="44"/>
      <c r="B824" s="72"/>
      <c r="C824" s="46" t="s">
        <v>166</v>
      </c>
      <c r="D824" s="46"/>
      <c r="E824" s="47">
        <v>1</v>
      </c>
      <c r="F824" s="48"/>
      <c r="G824" s="47">
        <f>K823/0.15+1</f>
        <v>7.3333333333333339</v>
      </c>
      <c r="H824" s="49">
        <f>PRODUCT(E824,G824)</f>
        <v>7.3333333333333339</v>
      </c>
      <c r="I824" s="47"/>
      <c r="J824" s="47">
        <v>8</v>
      </c>
      <c r="K824" s="50">
        <v>2.2999999999999998</v>
      </c>
      <c r="L824" s="50"/>
      <c r="M824" s="50"/>
      <c r="N824" s="48" t="s">
        <v>67</v>
      </c>
      <c r="O824" s="51">
        <f t="shared" si="410"/>
        <v>2.528</v>
      </c>
      <c r="P824" s="93">
        <f t="shared" si="411"/>
        <v>0</v>
      </c>
      <c r="Q824" s="53">
        <f t="shared" si="412"/>
        <v>0</v>
      </c>
      <c r="R824" s="53">
        <f t="shared" si="413"/>
        <v>0</v>
      </c>
      <c r="S824" s="53">
        <f t="shared" si="414"/>
        <v>0</v>
      </c>
      <c r="T824" s="54">
        <f t="shared" si="415"/>
        <v>0</v>
      </c>
      <c r="U824" s="54">
        <f t="shared" si="416"/>
        <v>18.538666666666668</v>
      </c>
      <c r="V824" s="54">
        <f t="shared" si="417"/>
        <v>0</v>
      </c>
      <c r="W824" s="54">
        <f t="shared" si="418"/>
        <v>0</v>
      </c>
      <c r="X824" s="54">
        <f t="shared" si="419"/>
        <v>0</v>
      </c>
      <c r="Y824" s="54">
        <f t="shared" si="420"/>
        <v>0</v>
      </c>
      <c r="Z824" s="54">
        <f t="shared" si="421"/>
        <v>0</v>
      </c>
      <c r="AA824" s="70">
        <f t="shared" si="422"/>
        <v>0</v>
      </c>
      <c r="AB824" s="74"/>
      <c r="AC824" s="74"/>
    </row>
    <row r="825" spans="1:29" ht="15.75">
      <c r="A825" s="140" t="s">
        <v>187</v>
      </c>
      <c r="B825" s="141"/>
      <c r="C825" s="141"/>
      <c r="D825" s="142"/>
      <c r="E825" s="47"/>
      <c r="F825" s="48"/>
      <c r="G825" s="47"/>
      <c r="H825" s="49"/>
      <c r="I825" s="47"/>
      <c r="J825" s="47"/>
      <c r="K825" s="50"/>
      <c r="L825" s="50"/>
      <c r="M825" s="50"/>
      <c r="N825" s="48"/>
      <c r="O825" s="51">
        <f t="shared" si="410"/>
        <v>0</v>
      </c>
      <c r="P825" s="93">
        <f t="shared" si="411"/>
        <v>0</v>
      </c>
      <c r="Q825" s="53">
        <f t="shared" si="412"/>
        <v>0</v>
      </c>
      <c r="R825" s="53">
        <f t="shared" si="413"/>
        <v>0</v>
      </c>
      <c r="S825" s="53">
        <f t="shared" si="414"/>
        <v>0</v>
      </c>
      <c r="T825" s="54">
        <f t="shared" si="415"/>
        <v>0</v>
      </c>
      <c r="U825" s="54">
        <f t="shared" si="416"/>
        <v>0</v>
      </c>
      <c r="V825" s="54">
        <f t="shared" si="417"/>
        <v>0</v>
      </c>
      <c r="W825" s="54">
        <f t="shared" si="418"/>
        <v>0</v>
      </c>
      <c r="X825" s="54">
        <f t="shared" si="419"/>
        <v>0</v>
      </c>
      <c r="Y825" s="54">
        <f t="shared" si="420"/>
        <v>0</v>
      </c>
      <c r="Z825" s="54">
        <f t="shared" si="421"/>
        <v>0</v>
      </c>
      <c r="AA825" s="54">
        <f t="shared" si="422"/>
        <v>0</v>
      </c>
    </row>
    <row r="826" spans="1:29">
      <c r="A826" s="44"/>
      <c r="B826" s="72"/>
      <c r="C826" s="46" t="s">
        <v>165</v>
      </c>
      <c r="D826" s="46"/>
      <c r="E826" s="47">
        <v>1</v>
      </c>
      <c r="F826" s="48"/>
      <c r="G826" s="47">
        <f>K827/0.15+1</f>
        <v>27.86</v>
      </c>
      <c r="H826" s="49">
        <f>PRODUCT(E826,G826)</f>
        <v>27.86</v>
      </c>
      <c r="I826" s="47"/>
      <c r="J826" s="47">
        <v>8</v>
      </c>
      <c r="K826" s="50">
        <f>0.6+0.2+0.15</f>
        <v>0.95000000000000007</v>
      </c>
      <c r="L826" s="50"/>
      <c r="M826" s="50"/>
      <c r="N826" s="48" t="s">
        <v>69</v>
      </c>
      <c r="O826" s="51">
        <f t="shared" si="410"/>
        <v>1.034</v>
      </c>
      <c r="P826" s="93">
        <f t="shared" si="411"/>
        <v>0</v>
      </c>
      <c r="Q826" s="53">
        <f t="shared" si="412"/>
        <v>0</v>
      </c>
      <c r="R826" s="53">
        <f t="shared" si="413"/>
        <v>0</v>
      </c>
      <c r="S826" s="53">
        <f t="shared" si="414"/>
        <v>0</v>
      </c>
      <c r="T826" s="54">
        <f t="shared" si="415"/>
        <v>0</v>
      </c>
      <c r="U826" s="54">
        <f t="shared" si="416"/>
        <v>28.80724</v>
      </c>
      <c r="V826" s="54">
        <f t="shared" si="417"/>
        <v>0</v>
      </c>
      <c r="W826" s="54">
        <f t="shared" si="418"/>
        <v>0</v>
      </c>
      <c r="X826" s="54">
        <f t="shared" si="419"/>
        <v>0</v>
      </c>
      <c r="Y826" s="54">
        <f t="shared" si="420"/>
        <v>0</v>
      </c>
      <c r="Z826" s="54">
        <f t="shared" si="421"/>
        <v>0</v>
      </c>
      <c r="AA826" s="70">
        <f t="shared" si="422"/>
        <v>0</v>
      </c>
      <c r="AB826" s="74"/>
    </row>
    <row r="827" spans="1:29">
      <c r="A827" s="44"/>
      <c r="B827" s="72"/>
      <c r="C827" s="46" t="s">
        <v>166</v>
      </c>
      <c r="D827" s="46"/>
      <c r="E827" s="47">
        <v>1</v>
      </c>
      <c r="F827" s="48"/>
      <c r="G827" s="47">
        <f>K826/0.15+1</f>
        <v>7.3333333333333339</v>
      </c>
      <c r="H827" s="49">
        <f>PRODUCT(E827,G827)</f>
        <v>7.3333333333333339</v>
      </c>
      <c r="I827" s="47"/>
      <c r="J827" s="47">
        <v>8</v>
      </c>
      <c r="K827" s="50">
        <v>4.0289999999999999</v>
      </c>
      <c r="L827" s="50"/>
      <c r="M827" s="50"/>
      <c r="N827" s="48" t="s">
        <v>67</v>
      </c>
      <c r="O827" s="51">
        <f t="shared" si="410"/>
        <v>4.2570000000000006</v>
      </c>
      <c r="P827" s="93">
        <f t="shared" si="411"/>
        <v>0</v>
      </c>
      <c r="Q827" s="53">
        <f t="shared" si="412"/>
        <v>0</v>
      </c>
      <c r="R827" s="53">
        <f t="shared" si="413"/>
        <v>0</v>
      </c>
      <c r="S827" s="53">
        <f t="shared" si="414"/>
        <v>0</v>
      </c>
      <c r="T827" s="54">
        <f t="shared" si="415"/>
        <v>0</v>
      </c>
      <c r="U827" s="54">
        <f t="shared" si="416"/>
        <v>31.218000000000007</v>
      </c>
      <c r="V827" s="54">
        <f t="shared" si="417"/>
        <v>0</v>
      </c>
      <c r="W827" s="54">
        <f t="shared" si="418"/>
        <v>0</v>
      </c>
      <c r="X827" s="54">
        <f t="shared" si="419"/>
        <v>0</v>
      </c>
      <c r="Y827" s="54">
        <f t="shared" si="420"/>
        <v>0</v>
      </c>
      <c r="Z827" s="54">
        <f t="shared" si="421"/>
        <v>0</v>
      </c>
      <c r="AA827" s="70">
        <f t="shared" si="422"/>
        <v>0</v>
      </c>
      <c r="AB827" s="74"/>
      <c r="AC827" s="74"/>
    </row>
    <row r="828" spans="1:29" ht="15.75">
      <c r="A828" s="140" t="s">
        <v>188</v>
      </c>
      <c r="B828" s="141"/>
      <c r="C828" s="141"/>
      <c r="D828" s="142"/>
      <c r="E828" s="47"/>
      <c r="F828" s="48"/>
      <c r="G828" s="47"/>
      <c r="H828" s="49"/>
      <c r="I828" s="47"/>
      <c r="J828" s="47"/>
      <c r="K828" s="50"/>
      <c r="L828" s="50"/>
      <c r="M828" s="50"/>
      <c r="N828" s="48"/>
      <c r="O828" s="51">
        <f t="shared" si="410"/>
        <v>0</v>
      </c>
      <c r="P828" s="93">
        <f t="shared" si="411"/>
        <v>0</v>
      </c>
      <c r="Q828" s="53">
        <f t="shared" si="412"/>
        <v>0</v>
      </c>
      <c r="R828" s="53">
        <f t="shared" si="413"/>
        <v>0</v>
      </c>
      <c r="S828" s="53">
        <f t="shared" si="414"/>
        <v>0</v>
      </c>
      <c r="T828" s="54">
        <f t="shared" si="415"/>
        <v>0</v>
      </c>
      <c r="U828" s="54">
        <f t="shared" si="416"/>
        <v>0</v>
      </c>
      <c r="V828" s="54">
        <f t="shared" si="417"/>
        <v>0</v>
      </c>
      <c r="W828" s="54">
        <f t="shared" si="418"/>
        <v>0</v>
      </c>
      <c r="X828" s="54">
        <f t="shared" si="419"/>
        <v>0</v>
      </c>
      <c r="Y828" s="54">
        <f t="shared" si="420"/>
        <v>0</v>
      </c>
      <c r="Z828" s="54">
        <f t="shared" si="421"/>
        <v>0</v>
      </c>
      <c r="AA828" s="54">
        <f t="shared" si="422"/>
        <v>0</v>
      </c>
    </row>
    <row r="829" spans="1:29">
      <c r="A829" s="44"/>
      <c r="B829" s="72"/>
      <c r="C829" s="46" t="s">
        <v>165</v>
      </c>
      <c r="D829" s="46"/>
      <c r="E829" s="47">
        <v>1</v>
      </c>
      <c r="F829" s="48"/>
      <c r="G829" s="47">
        <f>K830/0.15+1</f>
        <v>7.666666666666667</v>
      </c>
      <c r="H829" s="49">
        <f>PRODUCT(E829,G829)</f>
        <v>7.666666666666667</v>
      </c>
      <c r="I829" s="47"/>
      <c r="J829" s="47">
        <v>8</v>
      </c>
      <c r="K829" s="50">
        <f>0.6+0.2+0.15</f>
        <v>0.95000000000000007</v>
      </c>
      <c r="L829" s="50"/>
      <c r="M829" s="50"/>
      <c r="N829" s="48" t="s">
        <v>69</v>
      </c>
      <c r="O829" s="51">
        <f t="shared" si="410"/>
        <v>1.034</v>
      </c>
      <c r="P829" s="93">
        <f t="shared" si="411"/>
        <v>0</v>
      </c>
      <c r="Q829" s="53">
        <f t="shared" si="412"/>
        <v>0</v>
      </c>
      <c r="R829" s="53">
        <f t="shared" si="413"/>
        <v>0</v>
      </c>
      <c r="S829" s="53">
        <f t="shared" si="414"/>
        <v>0</v>
      </c>
      <c r="T829" s="54">
        <f t="shared" si="415"/>
        <v>0</v>
      </c>
      <c r="U829" s="54">
        <f t="shared" si="416"/>
        <v>7.9273333333333342</v>
      </c>
      <c r="V829" s="54">
        <f t="shared" si="417"/>
        <v>0</v>
      </c>
      <c r="W829" s="54">
        <f t="shared" si="418"/>
        <v>0</v>
      </c>
      <c r="X829" s="54">
        <f t="shared" si="419"/>
        <v>0</v>
      </c>
      <c r="Y829" s="54">
        <f t="shared" si="420"/>
        <v>0</v>
      </c>
      <c r="Z829" s="54">
        <f t="shared" si="421"/>
        <v>0</v>
      </c>
      <c r="AA829" s="70">
        <f t="shared" si="422"/>
        <v>0</v>
      </c>
      <c r="AB829" s="74"/>
    </row>
    <row r="830" spans="1:29">
      <c r="A830" s="44"/>
      <c r="B830" s="72"/>
      <c r="C830" s="46" t="s">
        <v>166</v>
      </c>
      <c r="D830" s="46"/>
      <c r="E830" s="47">
        <v>1</v>
      </c>
      <c r="F830" s="48"/>
      <c r="G830" s="47">
        <f>K829/0.15+1</f>
        <v>7.3333333333333339</v>
      </c>
      <c r="H830" s="49">
        <f>PRODUCT(E830,G830)</f>
        <v>7.3333333333333339</v>
      </c>
      <c r="I830" s="47"/>
      <c r="J830" s="47">
        <v>8</v>
      </c>
      <c r="K830" s="50">
        <v>1</v>
      </c>
      <c r="L830" s="50"/>
      <c r="M830" s="50"/>
      <c r="N830" s="48" t="s">
        <v>67</v>
      </c>
      <c r="O830" s="51">
        <f t="shared" si="410"/>
        <v>1.228</v>
      </c>
      <c r="P830" s="93">
        <f t="shared" si="411"/>
        <v>0</v>
      </c>
      <c r="Q830" s="53">
        <f t="shared" si="412"/>
        <v>0</v>
      </c>
      <c r="R830" s="53">
        <f t="shared" si="413"/>
        <v>0</v>
      </c>
      <c r="S830" s="53">
        <f t="shared" si="414"/>
        <v>0</v>
      </c>
      <c r="T830" s="54">
        <f t="shared" si="415"/>
        <v>0</v>
      </c>
      <c r="U830" s="54">
        <f t="shared" si="416"/>
        <v>9.0053333333333345</v>
      </c>
      <c r="V830" s="54">
        <f t="shared" si="417"/>
        <v>0</v>
      </c>
      <c r="W830" s="54">
        <f t="shared" si="418"/>
        <v>0</v>
      </c>
      <c r="X830" s="54">
        <f t="shared" si="419"/>
        <v>0</v>
      </c>
      <c r="Y830" s="54">
        <f t="shared" si="420"/>
        <v>0</v>
      </c>
      <c r="Z830" s="54">
        <f t="shared" si="421"/>
        <v>0</v>
      </c>
      <c r="AA830" s="70">
        <f t="shared" si="422"/>
        <v>0</v>
      </c>
      <c r="AB830" s="74"/>
      <c r="AC830" s="74"/>
    </row>
    <row r="831" spans="1:29" ht="15.75">
      <c r="A831" s="140" t="s">
        <v>189</v>
      </c>
      <c r="B831" s="141"/>
      <c r="C831" s="141"/>
      <c r="D831" s="142"/>
      <c r="E831" s="47"/>
      <c r="F831" s="48"/>
      <c r="G831" s="47"/>
      <c r="H831" s="49"/>
      <c r="I831" s="47"/>
      <c r="J831" s="47"/>
      <c r="K831" s="50"/>
      <c r="L831" s="50"/>
      <c r="M831" s="50"/>
      <c r="N831" s="48"/>
      <c r="O831" s="51">
        <f t="shared" si="410"/>
        <v>0</v>
      </c>
      <c r="P831" s="93">
        <f t="shared" si="411"/>
        <v>0</v>
      </c>
      <c r="Q831" s="53">
        <f t="shared" si="412"/>
        <v>0</v>
      </c>
      <c r="R831" s="53">
        <f t="shared" si="413"/>
        <v>0</v>
      </c>
      <c r="S831" s="53">
        <f t="shared" si="414"/>
        <v>0</v>
      </c>
      <c r="T831" s="54">
        <f t="shared" si="415"/>
        <v>0</v>
      </c>
      <c r="U831" s="54">
        <f t="shared" si="416"/>
        <v>0</v>
      </c>
      <c r="V831" s="54">
        <f t="shared" si="417"/>
        <v>0</v>
      </c>
      <c r="W831" s="54">
        <f t="shared" si="418"/>
        <v>0</v>
      </c>
      <c r="X831" s="54">
        <f t="shared" si="419"/>
        <v>0</v>
      </c>
      <c r="Y831" s="54">
        <f t="shared" si="420"/>
        <v>0</v>
      </c>
      <c r="Z831" s="54">
        <f t="shared" si="421"/>
        <v>0</v>
      </c>
      <c r="AA831" s="54">
        <f t="shared" si="422"/>
        <v>0</v>
      </c>
    </row>
    <row r="832" spans="1:29">
      <c r="A832" s="44"/>
      <c r="B832" s="72"/>
      <c r="C832" s="46" t="s">
        <v>165</v>
      </c>
      <c r="D832" s="46"/>
      <c r="E832" s="47">
        <v>1</v>
      </c>
      <c r="F832" s="48"/>
      <c r="G832" s="47">
        <f>K833/0.15+1</f>
        <v>79.666666666666671</v>
      </c>
      <c r="H832" s="49">
        <f>PRODUCT(E832,G832)</f>
        <v>79.666666666666671</v>
      </c>
      <c r="I832" s="47"/>
      <c r="J832" s="47">
        <v>8</v>
      </c>
      <c r="K832" s="50">
        <f>0.6+0.2+0.15</f>
        <v>0.95000000000000007</v>
      </c>
      <c r="L832" s="50"/>
      <c r="M832" s="50"/>
      <c r="N832" s="48" t="s">
        <v>69</v>
      </c>
      <c r="O832" s="51">
        <f t="shared" si="410"/>
        <v>1.034</v>
      </c>
      <c r="P832" s="93">
        <f t="shared" si="411"/>
        <v>0</v>
      </c>
      <c r="Q832" s="53">
        <f t="shared" si="412"/>
        <v>0</v>
      </c>
      <c r="R832" s="53">
        <f t="shared" si="413"/>
        <v>0</v>
      </c>
      <c r="S832" s="53">
        <f t="shared" si="414"/>
        <v>0</v>
      </c>
      <c r="T832" s="54">
        <f t="shared" si="415"/>
        <v>0</v>
      </c>
      <c r="U832" s="54">
        <f t="shared" si="416"/>
        <v>82.375333333333344</v>
      </c>
      <c r="V832" s="54">
        <f t="shared" si="417"/>
        <v>0</v>
      </c>
      <c r="W832" s="54">
        <f t="shared" si="418"/>
        <v>0</v>
      </c>
      <c r="X832" s="54">
        <f t="shared" si="419"/>
        <v>0</v>
      </c>
      <c r="Y832" s="54">
        <f t="shared" si="420"/>
        <v>0</v>
      </c>
      <c r="Z832" s="54">
        <f t="shared" si="421"/>
        <v>0</v>
      </c>
      <c r="AA832" s="70">
        <f t="shared" si="422"/>
        <v>0</v>
      </c>
      <c r="AB832" s="74"/>
    </row>
    <row r="833" spans="1:29">
      <c r="A833" s="44"/>
      <c r="B833" s="72"/>
      <c r="C833" s="46" t="s">
        <v>166</v>
      </c>
      <c r="D833" s="46"/>
      <c r="E833" s="47">
        <v>1</v>
      </c>
      <c r="F833" s="48"/>
      <c r="G833" s="47">
        <f>K832/0.15+1</f>
        <v>7.3333333333333339</v>
      </c>
      <c r="H833" s="49">
        <f>PRODUCT(E833,G833)</f>
        <v>7.3333333333333339</v>
      </c>
      <c r="I833" s="47"/>
      <c r="J833" s="47">
        <v>8</v>
      </c>
      <c r="K833" s="50">
        <v>11.8</v>
      </c>
      <c r="L833" s="50"/>
      <c r="M833" s="50"/>
      <c r="N833" s="48" t="s">
        <v>67</v>
      </c>
      <c r="O833" s="51">
        <f t="shared" si="410"/>
        <v>12.028</v>
      </c>
      <c r="P833" s="93">
        <f t="shared" si="411"/>
        <v>0</v>
      </c>
      <c r="Q833" s="53">
        <f t="shared" si="412"/>
        <v>0</v>
      </c>
      <c r="R833" s="53">
        <f t="shared" si="413"/>
        <v>0</v>
      </c>
      <c r="S833" s="53">
        <f t="shared" si="414"/>
        <v>0</v>
      </c>
      <c r="T833" s="54">
        <f t="shared" si="415"/>
        <v>0</v>
      </c>
      <c r="U833" s="54">
        <f t="shared" si="416"/>
        <v>88.205333333333343</v>
      </c>
      <c r="V833" s="54">
        <f t="shared" si="417"/>
        <v>0</v>
      </c>
      <c r="W833" s="54">
        <f t="shared" si="418"/>
        <v>0</v>
      </c>
      <c r="X833" s="54">
        <f t="shared" si="419"/>
        <v>0</v>
      </c>
      <c r="Y833" s="54">
        <f t="shared" si="420"/>
        <v>0</v>
      </c>
      <c r="Z833" s="54">
        <f t="shared" si="421"/>
        <v>0</v>
      </c>
      <c r="AA833" s="70">
        <f t="shared" si="422"/>
        <v>0</v>
      </c>
      <c r="AB833" s="74"/>
      <c r="AC833" s="74"/>
    </row>
    <row r="834" spans="1:29" ht="15.75">
      <c r="A834" s="140" t="s">
        <v>190</v>
      </c>
      <c r="B834" s="141"/>
      <c r="C834" s="141"/>
      <c r="D834" s="142"/>
      <c r="E834" s="47"/>
      <c r="F834" s="48"/>
      <c r="G834" s="47"/>
      <c r="H834" s="49"/>
      <c r="I834" s="47"/>
      <c r="J834" s="47"/>
      <c r="K834" s="50"/>
      <c r="L834" s="50"/>
      <c r="M834" s="50"/>
      <c r="N834" s="48"/>
      <c r="O834" s="51">
        <f t="shared" si="410"/>
        <v>0</v>
      </c>
      <c r="P834" s="93">
        <f t="shared" si="411"/>
        <v>0</v>
      </c>
      <c r="Q834" s="53">
        <f t="shared" si="412"/>
        <v>0</v>
      </c>
      <c r="R834" s="53">
        <f t="shared" si="413"/>
        <v>0</v>
      </c>
      <c r="S834" s="53">
        <f t="shared" si="414"/>
        <v>0</v>
      </c>
      <c r="T834" s="54">
        <f t="shared" si="415"/>
        <v>0</v>
      </c>
      <c r="U834" s="54">
        <f t="shared" si="416"/>
        <v>0</v>
      </c>
      <c r="V834" s="54">
        <f t="shared" si="417"/>
        <v>0</v>
      </c>
      <c r="W834" s="54">
        <f t="shared" si="418"/>
        <v>0</v>
      </c>
      <c r="X834" s="54">
        <f t="shared" si="419"/>
        <v>0</v>
      </c>
      <c r="Y834" s="54">
        <f t="shared" si="420"/>
        <v>0</v>
      </c>
      <c r="Z834" s="54">
        <f t="shared" si="421"/>
        <v>0</v>
      </c>
      <c r="AA834" s="54">
        <f t="shared" si="422"/>
        <v>0</v>
      </c>
    </row>
    <row r="835" spans="1:29">
      <c r="A835" s="44"/>
      <c r="B835" s="72"/>
      <c r="C835" s="46" t="s">
        <v>165</v>
      </c>
      <c r="D835" s="46"/>
      <c r="E835" s="47">
        <v>1</v>
      </c>
      <c r="F835" s="48"/>
      <c r="G835" s="47">
        <f>K836/0.15+1</f>
        <v>92.933333333333337</v>
      </c>
      <c r="H835" s="49">
        <f>PRODUCT(E835,G835)</f>
        <v>92.933333333333337</v>
      </c>
      <c r="I835" s="47"/>
      <c r="J835" s="47">
        <v>8</v>
      </c>
      <c r="K835" s="50">
        <f>0.6+0.2+0.15</f>
        <v>0.95000000000000007</v>
      </c>
      <c r="L835" s="50"/>
      <c r="M835" s="50"/>
      <c r="N835" s="48" t="s">
        <v>69</v>
      </c>
      <c r="O835" s="51">
        <f>IF(OR(N835="Sm",N835="PtS",N835="PtR",N835="Pt"),P835,IF(AND(N835="C",K835&gt;0),K835+18*MAX(I835,J835)*0.001-0.06,IF(AND(N835="2C",K835&gt;0),K835+36*MAX(I835,J835)*0.001-0.06,IF(AND(N835="Cd",L835&gt;0,M835&gt;0),2*(L835+M835+10.25*MAX(I835,J835)*0.001-0.12),IF(AND(N835="Ep",M835&gt;0),M835+22*MAX(I835,J835)*0.001-0.06,IF(AND(N835="Et",M835&gt;0),2*(M835+12.25*MAX(I835,J835)*0.001-0.06),P835))))))</f>
        <v>1.034</v>
      </c>
      <c r="P835" s="93">
        <f>IF(AND(N835="Sm",K835&gt;0),K835+2*(17*MAX(I835,J835)*0.001)-0.06,IF(AND(N835="PtS",M835&gt;0),M835+35*MAX(I835,J835)*0.001+60*MAX(I835,J835)*0.001-0.05,IF(AND(N835="PtR",M835&gt;0),M835+60*MAX(I835,J835)*0.001,IF(AND(N835="Pt",M835&gt;0),M835+15*MAX(I835,J835)*0.001,IF(OR(N835="C",N835="2C",N835="Cd",N835="Ep",N835="Et",N835="Sm",N835="PtS",N835="PtR",N835="Pt"),0,K835)))))</f>
        <v>0</v>
      </c>
      <c r="Q835" s="53">
        <f>IF(I835=6,H835*O835,0)</f>
        <v>0</v>
      </c>
      <c r="R835" s="53">
        <f>IF(I835=8,H835*O835,0)</f>
        <v>0</v>
      </c>
      <c r="S835" s="53">
        <f>IF(I835=10,H835*O835,0)</f>
        <v>0</v>
      </c>
      <c r="T835" s="54">
        <f>IF(J835 =6,H835*O835,0)</f>
        <v>0</v>
      </c>
      <c r="U835" s="54">
        <f>IF(J835 =8,H835*O835,0)</f>
        <v>96.093066666666672</v>
      </c>
      <c r="V835" s="54">
        <f>IF(J835 =10,H835*O835,0)</f>
        <v>0</v>
      </c>
      <c r="W835" s="54">
        <f>IF(J835 =12,H835*O835,0)</f>
        <v>0</v>
      </c>
      <c r="X835" s="54">
        <f>IF(J835 =14,H835*O835,0)</f>
        <v>0</v>
      </c>
      <c r="Y835" s="54">
        <f>IF(J835 =16,H835*O835,0)</f>
        <v>0</v>
      </c>
      <c r="Z835" s="54">
        <f>IF(J835 =20,H835*O835,0)</f>
        <v>0</v>
      </c>
      <c r="AA835" s="70">
        <f>IF(J835 =25,H835*O835,0)</f>
        <v>0</v>
      </c>
      <c r="AB835" s="74"/>
    </row>
    <row r="836" spans="1:29">
      <c r="A836" s="44"/>
      <c r="B836" s="72"/>
      <c r="C836" s="46" t="s">
        <v>166</v>
      </c>
      <c r="D836" s="46"/>
      <c r="E836" s="47">
        <v>1</v>
      </c>
      <c r="F836" s="48"/>
      <c r="G836" s="47">
        <f>K835/0.15+1</f>
        <v>7.3333333333333339</v>
      </c>
      <c r="H836" s="49">
        <f>PRODUCT(E836,G836)</f>
        <v>7.3333333333333339</v>
      </c>
      <c r="I836" s="47"/>
      <c r="J836" s="47">
        <v>8</v>
      </c>
      <c r="K836" s="50">
        <v>13.79</v>
      </c>
      <c r="L836" s="50"/>
      <c r="M836" s="50"/>
      <c r="N836" s="48" t="s">
        <v>67</v>
      </c>
      <c r="O836" s="51">
        <f>IF(OR(N836="Sm",N836="PtS",N836="PtR",N836="Pt"),P836,IF(AND(N836="C",K836&gt;0),K836+18*MAX(I836,J836)*0.001-0.06,IF(AND(N836="2C",K836&gt;0),K836+36*MAX(I836,J836)*0.001-0.06,IF(AND(N836="Cd",L836&gt;0,M836&gt;0),2*(L836+M836+10.25*MAX(I836,J836)*0.001-0.12),IF(AND(N836="Ep",M836&gt;0),M836+22*MAX(I836,J836)*0.001-0.06,IF(AND(N836="Et",M836&gt;0),2*(M836+12.25*MAX(I836,J836)*0.001-0.06),P836))))))</f>
        <v>14.017999999999999</v>
      </c>
      <c r="P836" s="93">
        <f>IF(AND(N836="Sm",K836&gt;0),K836+2*(17*MAX(I836,J836)*0.001)-0.06,IF(AND(N836="PtS",M836&gt;0),M836+35*MAX(I836,J836)*0.001+60*MAX(I836,J836)*0.001-0.05,IF(AND(N836="PtR",M836&gt;0),M836+60*MAX(I836,J836)*0.001,IF(AND(N836="Pt",M836&gt;0),M836+15*MAX(I836,J836)*0.001,IF(OR(N836="C",N836="2C",N836="Cd",N836="Ep",N836="Et",N836="Sm",N836="PtS",N836="PtR",N836="Pt"),0,K836)))))</f>
        <v>0</v>
      </c>
      <c r="Q836" s="53">
        <f>IF(I836=6,H836*O836,0)</f>
        <v>0</v>
      </c>
      <c r="R836" s="53">
        <f>IF(I836=8,H836*O836,0)</f>
        <v>0</v>
      </c>
      <c r="S836" s="53">
        <f>IF(I836=10,H836*O836,0)</f>
        <v>0</v>
      </c>
      <c r="T836" s="54">
        <f>IF(J836 =6,H836*O836,0)</f>
        <v>0</v>
      </c>
      <c r="U836" s="54">
        <f>IF(J836 =8,H836*O836,0)</f>
        <v>102.79866666666666</v>
      </c>
      <c r="V836" s="54">
        <f>IF(J836 =10,H836*O836,0)</f>
        <v>0</v>
      </c>
      <c r="W836" s="54">
        <f>IF(J836 =12,H836*O836,0)</f>
        <v>0</v>
      </c>
      <c r="X836" s="54">
        <f>IF(J836 =14,H836*O836,0)</f>
        <v>0</v>
      </c>
      <c r="Y836" s="54">
        <f>IF(J836 =16,H836*O836,0)</f>
        <v>0</v>
      </c>
      <c r="Z836" s="54">
        <f>IF(J836 =20,H836*O836,0)</f>
        <v>0</v>
      </c>
      <c r="AA836" s="70">
        <f>IF(J836 =25,H836*O836,0)</f>
        <v>0</v>
      </c>
      <c r="AB836" s="74"/>
      <c r="AC836" s="74"/>
    </row>
    <row r="837" spans="1:29" ht="15.75">
      <c r="A837" s="44"/>
      <c r="B837" s="55"/>
      <c r="C837" s="98"/>
      <c r="D837" s="99"/>
      <c r="E837" s="47"/>
      <c r="F837" s="48"/>
      <c r="G837" s="47"/>
      <c r="H837" s="49"/>
      <c r="I837" s="47"/>
      <c r="J837" s="47"/>
      <c r="K837" s="50"/>
      <c r="L837" s="50"/>
      <c r="M837" s="50"/>
      <c r="N837" s="48"/>
      <c r="O837" s="51"/>
      <c r="P837" s="93"/>
      <c r="Q837" s="53">
        <f>IF(I837=6,H837*O837,0)</f>
        <v>0</v>
      </c>
      <c r="R837" s="53">
        <f>IF(I837=8,H837*O837,0)</f>
        <v>0</v>
      </c>
      <c r="S837" s="53">
        <f>IF(I837=10,H837*O837,0)</f>
        <v>0</v>
      </c>
      <c r="T837" s="54">
        <f>IF(J837 =6,H837*O837,0)</f>
        <v>0</v>
      </c>
      <c r="U837" s="54">
        <f>IF(J837 =8,H837*O837,0)</f>
        <v>0</v>
      </c>
      <c r="V837" s="54">
        <f>IF(J837 =10,H837*O837,0)</f>
        <v>0</v>
      </c>
      <c r="W837" s="54">
        <f>IF(J837 =12,H837*O837,0)</f>
        <v>0</v>
      </c>
      <c r="X837" s="54">
        <f>IF(J837 =14,H837*O837,0)</f>
        <v>0</v>
      </c>
      <c r="Y837" s="54">
        <f>IF(J837 =16,H837*O837,0)</f>
        <v>0</v>
      </c>
      <c r="Z837" s="54">
        <f>IF(J837 =20,H837*O837,0)</f>
        <v>0</v>
      </c>
      <c r="AA837" s="54">
        <f>IF(J837 =25,H837*O837,0)</f>
        <v>0</v>
      </c>
    </row>
    <row r="838" spans="1:29" ht="26.25" customHeight="1">
      <c r="A838" s="152"/>
      <c r="B838" s="153"/>
      <c r="C838" s="153"/>
      <c r="D838" s="153"/>
      <c r="E838" s="153"/>
      <c r="F838" s="153"/>
      <c r="G838" s="153"/>
      <c r="H838" s="153"/>
      <c r="I838" s="153"/>
      <c r="J838" s="154"/>
      <c r="K838" s="144" t="s">
        <v>74</v>
      </c>
      <c r="L838" s="144"/>
      <c r="M838" s="144"/>
      <c r="N838" s="144"/>
      <c r="O838" s="144"/>
      <c r="P838" s="144"/>
      <c r="Q838" s="76">
        <f t="shared" ref="Q838:AA838" si="423">SUM(Q6:Q837)</f>
        <v>0</v>
      </c>
      <c r="R838" s="76">
        <f t="shared" si="423"/>
        <v>0</v>
      </c>
      <c r="S838" s="76">
        <f t="shared" si="423"/>
        <v>0</v>
      </c>
      <c r="T838" s="76">
        <f t="shared" si="423"/>
        <v>15161.576250000007</v>
      </c>
      <c r="U838" s="76">
        <f t="shared" si="423"/>
        <v>5415.0235866666653</v>
      </c>
      <c r="V838" s="76">
        <f t="shared" si="423"/>
        <v>3365.8946666666684</v>
      </c>
      <c r="W838" s="76">
        <f t="shared" si="423"/>
        <v>7838.9725333333454</v>
      </c>
      <c r="X838" s="76">
        <f t="shared" si="423"/>
        <v>2932.4939999999997</v>
      </c>
      <c r="Y838" s="76">
        <f t="shared" si="423"/>
        <v>1068.354</v>
      </c>
      <c r="Z838" s="76">
        <f t="shared" si="423"/>
        <v>1247.04</v>
      </c>
      <c r="AA838" s="76">
        <f t="shared" si="423"/>
        <v>0</v>
      </c>
    </row>
    <row r="839" spans="1:29" ht="45" customHeight="1">
      <c r="A839" s="69" t="s">
        <v>72</v>
      </c>
      <c r="B839" s="145" t="s">
        <v>191</v>
      </c>
      <c r="C839" s="146"/>
      <c r="D839" s="146"/>
      <c r="E839" s="69" t="s">
        <v>76</v>
      </c>
      <c r="F839" s="145" t="s">
        <v>192</v>
      </c>
      <c r="G839" s="146"/>
      <c r="H839" s="146"/>
      <c r="I839" s="146"/>
      <c r="J839" s="146"/>
      <c r="K839" s="144" t="s">
        <v>78</v>
      </c>
      <c r="L839" s="144"/>
      <c r="M839" s="144"/>
      <c r="N839" s="144"/>
      <c r="O839" s="144"/>
      <c r="P839" s="144"/>
      <c r="Q839" s="77">
        <v>0.222</v>
      </c>
      <c r="R839" s="77">
        <v>0.39500000000000002</v>
      </c>
      <c r="S839" s="77">
        <v>0.61699999999999999</v>
      </c>
      <c r="T839" s="77">
        <v>0.222</v>
      </c>
      <c r="U839" s="77">
        <v>0.39500000000000002</v>
      </c>
      <c r="V839" s="77">
        <v>0.61699999999999999</v>
      </c>
      <c r="W839" s="77">
        <v>0.88800000000000001</v>
      </c>
      <c r="X839" s="77">
        <v>1.208</v>
      </c>
      <c r="Y839" s="77">
        <v>1.5780000000000001</v>
      </c>
      <c r="Z839" s="77">
        <v>2.4660000000000002</v>
      </c>
      <c r="AA839" s="77">
        <v>3.8540000000000001</v>
      </c>
    </row>
    <row r="840" spans="1:29" ht="45" customHeight="1">
      <c r="A840" s="69" t="s">
        <v>69</v>
      </c>
      <c r="B840" s="145" t="s">
        <v>193</v>
      </c>
      <c r="C840" s="146"/>
      <c r="D840" s="146"/>
      <c r="E840" s="69" t="s">
        <v>58</v>
      </c>
      <c r="F840" s="145" t="s">
        <v>194</v>
      </c>
      <c r="G840" s="146"/>
      <c r="H840" s="146"/>
      <c r="I840" s="146"/>
      <c r="J840" s="146"/>
      <c r="K840" s="144" t="s">
        <v>81</v>
      </c>
      <c r="L840" s="144"/>
      <c r="M840" s="144"/>
      <c r="N840" s="144"/>
      <c r="O840" s="144"/>
      <c r="P840" s="144"/>
      <c r="Q840" s="76">
        <f>Q838*Q839</f>
        <v>0</v>
      </c>
      <c r="R840" s="76">
        <f>R838*R839</f>
        <v>0</v>
      </c>
      <c r="S840" s="76">
        <f>S838*S839</f>
        <v>0</v>
      </c>
      <c r="T840" s="76">
        <f>T838*T839</f>
        <v>3365.8699275000017</v>
      </c>
      <c r="U840" s="76">
        <f t="shared" ref="U840:Z840" si="424">U838*U839</f>
        <v>2138.9343167333327</v>
      </c>
      <c r="V840" s="76">
        <f t="shared" si="424"/>
        <v>2076.7570093333343</v>
      </c>
      <c r="W840" s="76">
        <f t="shared" si="424"/>
        <v>6961.0076096000112</v>
      </c>
      <c r="X840" s="76">
        <f t="shared" si="424"/>
        <v>3542.4527519999997</v>
      </c>
      <c r="Y840" s="76">
        <f t="shared" si="424"/>
        <v>1685.8626120000001</v>
      </c>
      <c r="Z840" s="76">
        <f t="shared" si="424"/>
        <v>3075.20064</v>
      </c>
      <c r="AA840" s="76">
        <f>AA838*AA839</f>
        <v>0</v>
      </c>
    </row>
    <row r="841" spans="1:29" ht="45" customHeight="1">
      <c r="A841" s="69" t="s">
        <v>67</v>
      </c>
      <c r="B841" s="145" t="s">
        <v>195</v>
      </c>
      <c r="C841" s="155"/>
      <c r="D841" s="155"/>
      <c r="E841" s="69" t="s">
        <v>64</v>
      </c>
      <c r="F841" s="145" t="s">
        <v>196</v>
      </c>
      <c r="G841" s="146"/>
      <c r="H841" s="146"/>
      <c r="I841" s="146"/>
      <c r="J841" s="146"/>
      <c r="K841" s="143" t="s">
        <v>84</v>
      </c>
      <c r="L841" s="143"/>
      <c r="M841" s="143"/>
      <c r="N841" s="143"/>
      <c r="O841" s="143"/>
      <c r="P841" s="143"/>
      <c r="Q841" s="156">
        <f>SUM(Q840:S840)</f>
        <v>0</v>
      </c>
      <c r="R841" s="156"/>
      <c r="S841" s="156"/>
      <c r="T841" s="147">
        <f>SUM(T840:AA840)</f>
        <v>22846.084867166679</v>
      </c>
      <c r="U841" s="147"/>
      <c r="V841" s="147"/>
      <c r="W841" s="147"/>
      <c r="X841" s="147"/>
      <c r="Y841" s="147"/>
      <c r="Z841" s="147"/>
      <c r="AA841" s="147"/>
    </row>
    <row r="842" spans="1:29" ht="51" customHeight="1">
      <c r="A842" s="69" t="s">
        <v>66</v>
      </c>
      <c r="B842" s="145" t="s">
        <v>197</v>
      </c>
      <c r="C842" s="146"/>
      <c r="D842" s="146"/>
      <c r="E842" s="69" t="s">
        <v>86</v>
      </c>
      <c r="F842" s="145" t="s">
        <v>198</v>
      </c>
      <c r="G842" s="146"/>
      <c r="H842" s="146"/>
      <c r="I842" s="146"/>
      <c r="J842" s="146"/>
      <c r="K842" s="144" t="s">
        <v>88</v>
      </c>
      <c r="L842" s="143"/>
      <c r="M842" s="143"/>
      <c r="N842" s="143"/>
      <c r="O842" s="143"/>
      <c r="P842" s="143"/>
      <c r="Q842" s="157"/>
      <c r="R842" s="157"/>
      <c r="S842" s="157"/>
      <c r="T842" s="148">
        <v>1</v>
      </c>
      <c r="U842" s="148"/>
      <c r="V842" s="148"/>
      <c r="W842" s="148"/>
      <c r="X842" s="148"/>
      <c r="Y842" s="148"/>
      <c r="Z842" s="148"/>
      <c r="AA842" s="148"/>
    </row>
    <row r="843" spans="1:29" ht="45" customHeight="1">
      <c r="A843" s="69" t="s">
        <v>61</v>
      </c>
      <c r="B843" s="145" t="s">
        <v>199</v>
      </c>
      <c r="C843" s="146"/>
      <c r="D843" s="146"/>
      <c r="E843" s="69" t="s">
        <v>90</v>
      </c>
      <c r="F843" s="145" t="s">
        <v>200</v>
      </c>
      <c r="G843" s="146"/>
      <c r="H843" s="146"/>
      <c r="I843" s="146"/>
      <c r="J843" s="146"/>
      <c r="K843" s="144" t="s">
        <v>92</v>
      </c>
      <c r="L843" s="143"/>
      <c r="M843" s="143"/>
      <c r="N843" s="143"/>
      <c r="O843" s="143"/>
      <c r="P843" s="143"/>
      <c r="Q843" s="156">
        <f>SUM(Q841:S842)</f>
        <v>0</v>
      </c>
      <c r="R843" s="156"/>
      <c r="S843" s="156"/>
      <c r="T843" s="147">
        <f>T842*T841</f>
        <v>22846.084867166679</v>
      </c>
      <c r="U843" s="147"/>
      <c r="V843" s="147"/>
      <c r="W843" s="147"/>
      <c r="X843" s="147"/>
      <c r="Y843" s="147"/>
      <c r="Z843" s="147"/>
      <c r="AA843" s="147"/>
      <c r="AB843" s="79">
        <f>ROUND(T843,2)</f>
        <v>22846.080000000002</v>
      </c>
    </row>
    <row r="844" spans="1:29" ht="45" customHeight="1">
      <c r="A844" s="69" t="s">
        <v>201</v>
      </c>
      <c r="B844" s="145" t="s">
        <v>202</v>
      </c>
      <c r="C844" s="146"/>
      <c r="D844" s="146"/>
      <c r="E844" s="69"/>
      <c r="F844" s="145"/>
      <c r="G844" s="146"/>
      <c r="H844" s="146"/>
      <c r="I844" s="146"/>
      <c r="J844" s="146"/>
      <c r="K844" s="144"/>
      <c r="L844" s="143"/>
      <c r="M844" s="143"/>
      <c r="N844" s="143"/>
      <c r="O844" s="143"/>
      <c r="P844" s="143"/>
      <c r="Q844" s="156">
        <f>SUM(Q842:S843)</f>
        <v>0</v>
      </c>
      <c r="R844" s="156"/>
      <c r="S844" s="156"/>
      <c r="T844" s="147"/>
      <c r="U844" s="147"/>
      <c r="V844" s="147"/>
      <c r="W844" s="147"/>
      <c r="X844" s="147"/>
      <c r="Y844" s="147"/>
      <c r="Z844" s="147"/>
      <c r="AA844" s="147"/>
      <c r="AB844" s="79"/>
    </row>
    <row r="1327" spans="6:6">
      <c r="F1327" s="4">
        <f>0.07+3+0.35+0.2</f>
        <v>3.62</v>
      </c>
    </row>
    <row r="1349" spans="6:6">
      <c r="F1349" s="4">
        <f>0.07+3+0.35+0.2</f>
        <v>3.62</v>
      </c>
    </row>
    <row r="1360" spans="6:6">
      <c r="F1360" s="4">
        <f>0.07+3+0.35+0.2</f>
        <v>3.62</v>
      </c>
    </row>
  </sheetData>
  <mergeCells count="188">
    <mergeCell ref="B843:D843"/>
    <mergeCell ref="F843:J843"/>
    <mergeCell ref="K843:P843"/>
    <mergeCell ref="Q843:S843"/>
    <mergeCell ref="T843:AA843"/>
    <mergeCell ref="B844:D844"/>
    <mergeCell ref="F844:J844"/>
    <mergeCell ref="K844:P844"/>
    <mergeCell ref="Q844:S844"/>
    <mergeCell ref="T844:AA844"/>
    <mergeCell ref="B841:D841"/>
    <mergeCell ref="F841:J841"/>
    <mergeCell ref="K841:P841"/>
    <mergeCell ref="Q841:S841"/>
    <mergeCell ref="T841:AA841"/>
    <mergeCell ref="B842:D842"/>
    <mergeCell ref="F842:J842"/>
    <mergeCell ref="K842:P842"/>
    <mergeCell ref="Q842:S842"/>
    <mergeCell ref="T842:AA842"/>
    <mergeCell ref="B839:D839"/>
    <mergeCell ref="F839:J839"/>
    <mergeCell ref="K839:P839"/>
    <mergeCell ref="B840:D840"/>
    <mergeCell ref="F840:J840"/>
    <mergeCell ref="K840:P840"/>
    <mergeCell ref="A825:D825"/>
    <mergeCell ref="A828:D828"/>
    <mergeCell ref="A831:D831"/>
    <mergeCell ref="A834:D834"/>
    <mergeCell ref="A838:J838"/>
    <mergeCell ref="K838:P838"/>
    <mergeCell ref="A807:D807"/>
    <mergeCell ref="A810:D810"/>
    <mergeCell ref="A813:D813"/>
    <mergeCell ref="A816:D816"/>
    <mergeCell ref="A819:D819"/>
    <mergeCell ref="A822:D822"/>
    <mergeCell ref="A789:D789"/>
    <mergeCell ref="A792:D792"/>
    <mergeCell ref="A795:D795"/>
    <mergeCell ref="A798:D798"/>
    <mergeCell ref="A801:D801"/>
    <mergeCell ref="A804:D804"/>
    <mergeCell ref="A771:D771"/>
    <mergeCell ref="A774:D774"/>
    <mergeCell ref="A777:D777"/>
    <mergeCell ref="A780:D780"/>
    <mergeCell ref="A783:D783"/>
    <mergeCell ref="A786:D786"/>
    <mergeCell ref="A732:D732"/>
    <mergeCell ref="A737:D737"/>
    <mergeCell ref="A745:D745"/>
    <mergeCell ref="A754:D754"/>
    <mergeCell ref="A765:D765"/>
    <mergeCell ref="A768:D768"/>
    <mergeCell ref="A702:D702"/>
    <mergeCell ref="A707:D707"/>
    <mergeCell ref="A712:D712"/>
    <mergeCell ref="A717:D717"/>
    <mergeCell ref="A722:D722"/>
    <mergeCell ref="A727:D727"/>
    <mergeCell ref="A672:D672"/>
    <mergeCell ref="A677:D677"/>
    <mergeCell ref="A682:D682"/>
    <mergeCell ref="A687:D687"/>
    <mergeCell ref="A692:D692"/>
    <mergeCell ref="A697:D697"/>
    <mergeCell ref="A644:D644"/>
    <mergeCell ref="A649:D649"/>
    <mergeCell ref="A654:D654"/>
    <mergeCell ref="A659:D659"/>
    <mergeCell ref="A664:D664"/>
    <mergeCell ref="A671:D671"/>
    <mergeCell ref="A614:D614"/>
    <mergeCell ref="A619:D619"/>
    <mergeCell ref="A624:D624"/>
    <mergeCell ref="A629:D629"/>
    <mergeCell ref="A634:D634"/>
    <mergeCell ref="A639:D639"/>
    <mergeCell ref="A588:D588"/>
    <mergeCell ref="A593:D593"/>
    <mergeCell ref="A598:D598"/>
    <mergeCell ref="A599:D599"/>
    <mergeCell ref="A604:D604"/>
    <mergeCell ref="A609:D609"/>
    <mergeCell ref="A558:D558"/>
    <mergeCell ref="A563:D563"/>
    <mergeCell ref="A568:D568"/>
    <mergeCell ref="A573:D573"/>
    <mergeCell ref="A578:D578"/>
    <mergeCell ref="A583:D583"/>
    <mergeCell ref="A528:D528"/>
    <mergeCell ref="A533:D533"/>
    <mergeCell ref="A538:D538"/>
    <mergeCell ref="A543:D543"/>
    <mergeCell ref="A548:D548"/>
    <mergeCell ref="A553:D553"/>
    <mergeCell ref="A498:D498"/>
    <mergeCell ref="A503:D503"/>
    <mergeCell ref="A508:D508"/>
    <mergeCell ref="A513:D513"/>
    <mergeCell ref="A518:D518"/>
    <mergeCell ref="A523:D523"/>
    <mergeCell ref="A467:D467"/>
    <mergeCell ref="A472:D472"/>
    <mergeCell ref="A480:D480"/>
    <mergeCell ref="A487:D487"/>
    <mergeCell ref="A488:D488"/>
    <mergeCell ref="A493:D493"/>
    <mergeCell ref="A425:D425"/>
    <mergeCell ref="A432:D432"/>
    <mergeCell ref="A439:D439"/>
    <mergeCell ref="A447:D447"/>
    <mergeCell ref="A452:D452"/>
    <mergeCell ref="A460:D460"/>
    <mergeCell ref="A380:D380"/>
    <mergeCell ref="A386:D386"/>
    <mergeCell ref="A396:D396"/>
    <mergeCell ref="A403:D403"/>
    <mergeCell ref="A411:D411"/>
    <mergeCell ref="A418:D418"/>
    <mergeCell ref="A335:D335"/>
    <mergeCell ref="A341:D341"/>
    <mergeCell ref="A349:D349"/>
    <mergeCell ref="A357:D357"/>
    <mergeCell ref="A364:D364"/>
    <mergeCell ref="A370:D370"/>
    <mergeCell ref="A291:D291"/>
    <mergeCell ref="A298:D298"/>
    <mergeCell ref="A306:D306"/>
    <mergeCell ref="A313:D313"/>
    <mergeCell ref="A321:D321"/>
    <mergeCell ref="A328:D328"/>
    <mergeCell ref="A250:D250"/>
    <mergeCell ref="A251:D251"/>
    <mergeCell ref="A262:D262"/>
    <mergeCell ref="A270:D270"/>
    <mergeCell ref="A277:D277"/>
    <mergeCell ref="A283:D283"/>
    <mergeCell ref="A207:D207"/>
    <mergeCell ref="A214:D214"/>
    <mergeCell ref="A221:D221"/>
    <mergeCell ref="A229:D229"/>
    <mergeCell ref="A234:D234"/>
    <mergeCell ref="A242:D242"/>
    <mergeCell ref="A162:D162"/>
    <mergeCell ref="A168:D168"/>
    <mergeCell ref="A178:D178"/>
    <mergeCell ref="A185:D185"/>
    <mergeCell ref="A193:D193"/>
    <mergeCell ref="A200:D200"/>
    <mergeCell ref="A116:D116"/>
    <mergeCell ref="A124:D124"/>
    <mergeCell ref="A131:D131"/>
    <mergeCell ref="A139:D139"/>
    <mergeCell ref="A146:D146"/>
    <mergeCell ref="A152:D152"/>
    <mergeCell ref="A70:D70"/>
    <mergeCell ref="A77:D77"/>
    <mergeCell ref="A87:D87"/>
    <mergeCell ref="A93:D93"/>
    <mergeCell ref="A103:D103"/>
    <mergeCell ref="A110:D110"/>
    <mergeCell ref="A25:D25"/>
    <mergeCell ref="A32:D32"/>
    <mergeCell ref="A41:D41"/>
    <mergeCell ref="A47:D47"/>
    <mergeCell ref="A56:D56"/>
    <mergeCell ref="A63:D63"/>
    <mergeCell ref="A24:D24"/>
    <mergeCell ref="A16:D16"/>
    <mergeCell ref="N4:N5"/>
    <mergeCell ref="O4:P5"/>
    <mergeCell ref="Q4:S4"/>
    <mergeCell ref="T4:AA4"/>
    <mergeCell ref="A6:D6"/>
    <mergeCell ref="A9:D9"/>
    <mergeCell ref="A1:AA1"/>
    <mergeCell ref="A2:AA2"/>
    <mergeCell ref="A3:D5"/>
    <mergeCell ref="E3:E5"/>
    <mergeCell ref="F3:F5"/>
    <mergeCell ref="G3:H4"/>
    <mergeCell ref="I3:J4"/>
    <mergeCell ref="K3:P3"/>
    <mergeCell ref="Q3:AA3"/>
    <mergeCell ref="K4:M4"/>
  </mergeCells>
  <conditionalFormatting sqref="G6:H24">
    <cfRule type="cellIs" dxfId="2" priority="5" stopIfTrue="1" operator="equal">
      <formula>0</formula>
    </cfRule>
  </conditionalFormatting>
  <conditionalFormatting sqref="G249:H250 G251:J484 G485:H844">
    <cfRule type="cellIs" dxfId="1" priority="8" stopIfTrue="1" operator="equal">
      <formula>0</formula>
    </cfRule>
  </conditionalFormatting>
  <conditionalFormatting sqref="O6:O844 Q6:AA844 G25:J248">
    <cfRule type="cellIs" dxfId="0" priority="1" stopIfTrue="1" operator="equal">
      <formula>0</formula>
    </cfRule>
  </conditionalFormatting>
  <printOptions horizontalCentered="1"/>
  <pageMargins left="0.19685039370078741" right="0.19685039370078741" top="0.35433070866141736" bottom="0.9055118110236221" header="0.31496062992125984" footer="0.19685039370078741"/>
  <pageSetup paperSize="9" scale="78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tabSelected="1" zoomScale="80" zoomScaleNormal="80" zoomScaleSheetLayoutView="70" workbookViewId="0">
      <selection activeCell="A3" sqref="A3:F3"/>
    </sheetView>
  </sheetViews>
  <sheetFormatPr baseColWidth="10" defaultColWidth="11.42578125" defaultRowHeight="19.5"/>
  <cols>
    <col min="1" max="1" width="13.42578125" style="1" customWidth="1"/>
    <col min="2" max="2" width="75.28515625" style="108" customWidth="1"/>
    <col min="3" max="3" width="12.28515625" style="103" customWidth="1"/>
    <col min="4" max="4" width="12.5703125" style="104" customWidth="1"/>
    <col min="5" max="5" width="17.28515625" style="105" customWidth="1"/>
    <col min="6" max="6" width="22.28515625" style="108" customWidth="1"/>
    <col min="7" max="7" width="16.85546875" style="1" customWidth="1"/>
    <col min="8" max="8" width="24.42578125" style="1" customWidth="1"/>
    <col min="9" max="16384" width="11.42578125" style="1"/>
  </cols>
  <sheetData>
    <row r="1" spans="1:7" ht="111.6" customHeight="1">
      <c r="A1" s="164" t="s">
        <v>232</v>
      </c>
      <c r="B1" s="164"/>
    </row>
    <row r="2" spans="1:7" ht="39" customHeight="1" thickBot="1">
      <c r="A2" s="110" t="s">
        <v>231</v>
      </c>
      <c r="B2" s="110"/>
    </row>
    <row r="3" spans="1:7" ht="152.25" customHeight="1" thickBot="1">
      <c r="A3" s="161" t="s">
        <v>248</v>
      </c>
      <c r="B3" s="162"/>
      <c r="C3" s="162"/>
      <c r="D3" s="162"/>
      <c r="E3" s="162"/>
      <c r="F3" s="163"/>
      <c r="G3" s="111"/>
    </row>
    <row r="4" spans="1:7" ht="32.25" customHeight="1">
      <c r="A4" s="165" t="s">
        <v>222</v>
      </c>
      <c r="B4" s="166" t="s">
        <v>223</v>
      </c>
      <c r="C4" s="165" t="s">
        <v>224</v>
      </c>
      <c r="D4" s="169" t="s">
        <v>225</v>
      </c>
      <c r="E4" s="166" t="s">
        <v>230</v>
      </c>
      <c r="F4" s="166" t="s">
        <v>226</v>
      </c>
    </row>
    <row r="5" spans="1:7" ht="58.9" customHeight="1" thickBot="1">
      <c r="A5" s="165"/>
      <c r="B5" s="167"/>
      <c r="C5" s="168"/>
      <c r="D5" s="169"/>
      <c r="E5" s="166"/>
      <c r="F5" s="166"/>
    </row>
    <row r="6" spans="1:7" ht="129.75" customHeight="1" thickBot="1">
      <c r="A6" s="121">
        <v>1</v>
      </c>
      <c r="B6" s="122" t="s">
        <v>233</v>
      </c>
      <c r="C6" s="123" t="s">
        <v>234</v>
      </c>
      <c r="D6" s="124">
        <v>1</v>
      </c>
      <c r="E6" s="125"/>
      <c r="F6" s="119">
        <f>D6*E6</f>
        <v>0</v>
      </c>
    </row>
    <row r="7" spans="1:7" ht="129.75" customHeight="1" thickBot="1">
      <c r="A7" s="126">
        <v>2</v>
      </c>
      <c r="B7" s="122" t="s">
        <v>235</v>
      </c>
      <c r="C7" s="123" t="s">
        <v>234</v>
      </c>
      <c r="D7" s="124">
        <v>1</v>
      </c>
      <c r="E7" s="127"/>
      <c r="F7" s="120">
        <f t="shared" ref="F7:F19" si="0">D7*E7</f>
        <v>0</v>
      </c>
    </row>
    <row r="8" spans="1:7" ht="129.75" customHeight="1" thickBot="1">
      <c r="A8" s="126">
        <v>3</v>
      </c>
      <c r="B8" s="122" t="s">
        <v>236</v>
      </c>
      <c r="C8" s="123" t="s">
        <v>234</v>
      </c>
      <c r="D8" s="124">
        <v>1</v>
      </c>
      <c r="E8" s="127"/>
      <c r="F8" s="120">
        <f t="shared" si="0"/>
        <v>0</v>
      </c>
    </row>
    <row r="9" spans="1:7" ht="129.75" customHeight="1" thickBot="1">
      <c r="A9" s="126">
        <v>4</v>
      </c>
      <c r="B9" s="122" t="s">
        <v>237</v>
      </c>
      <c r="C9" s="123" t="s">
        <v>234</v>
      </c>
      <c r="D9" s="124">
        <v>1</v>
      </c>
      <c r="E9" s="127"/>
      <c r="F9" s="120">
        <f t="shared" si="0"/>
        <v>0</v>
      </c>
    </row>
    <row r="10" spans="1:7" ht="129.75" customHeight="1" thickBot="1">
      <c r="A10" s="126">
        <v>5</v>
      </c>
      <c r="B10" s="122" t="s">
        <v>238</v>
      </c>
      <c r="C10" s="123" t="s">
        <v>234</v>
      </c>
      <c r="D10" s="124">
        <v>1</v>
      </c>
      <c r="E10" s="127"/>
      <c r="F10" s="120">
        <f t="shared" si="0"/>
        <v>0</v>
      </c>
    </row>
    <row r="11" spans="1:7" ht="129.75" customHeight="1" thickBot="1">
      <c r="A11" s="126">
        <v>6</v>
      </c>
      <c r="B11" s="122" t="s">
        <v>239</v>
      </c>
      <c r="C11" s="123" t="s">
        <v>234</v>
      </c>
      <c r="D11" s="124">
        <v>1</v>
      </c>
      <c r="E11" s="127"/>
      <c r="F11" s="120">
        <f t="shared" si="0"/>
        <v>0</v>
      </c>
    </row>
    <row r="12" spans="1:7" ht="129.75" customHeight="1" thickBot="1">
      <c r="A12" s="126">
        <v>7</v>
      </c>
      <c r="B12" s="122" t="s">
        <v>240</v>
      </c>
      <c r="C12" s="123" t="s">
        <v>234</v>
      </c>
      <c r="D12" s="124">
        <v>1</v>
      </c>
      <c r="E12" s="127"/>
      <c r="F12" s="120">
        <f t="shared" si="0"/>
        <v>0</v>
      </c>
    </row>
    <row r="13" spans="1:7" ht="129.75" customHeight="1" thickBot="1">
      <c r="A13" s="126">
        <v>8</v>
      </c>
      <c r="B13" s="122" t="s">
        <v>241</v>
      </c>
      <c r="C13" s="123" t="s">
        <v>234</v>
      </c>
      <c r="D13" s="124">
        <v>1</v>
      </c>
      <c r="E13" s="127"/>
      <c r="F13" s="120">
        <f t="shared" si="0"/>
        <v>0</v>
      </c>
    </row>
    <row r="14" spans="1:7" ht="129.75" customHeight="1" thickBot="1">
      <c r="A14" s="126">
        <v>9</v>
      </c>
      <c r="B14" s="122" t="s">
        <v>242</v>
      </c>
      <c r="C14" s="123" t="s">
        <v>234</v>
      </c>
      <c r="D14" s="124">
        <v>1</v>
      </c>
      <c r="E14" s="127"/>
      <c r="F14" s="120">
        <f t="shared" si="0"/>
        <v>0</v>
      </c>
    </row>
    <row r="15" spans="1:7" ht="129.75" customHeight="1" thickBot="1">
      <c r="A15" s="126">
        <v>10</v>
      </c>
      <c r="B15" s="122" t="s">
        <v>243</v>
      </c>
      <c r="C15" s="123" t="s">
        <v>234</v>
      </c>
      <c r="D15" s="124">
        <v>1</v>
      </c>
      <c r="E15" s="127"/>
      <c r="F15" s="120">
        <f t="shared" si="0"/>
        <v>0</v>
      </c>
    </row>
    <row r="16" spans="1:7" ht="129.75" customHeight="1" thickBot="1">
      <c r="A16" s="126">
        <v>11</v>
      </c>
      <c r="B16" s="122" t="s">
        <v>244</v>
      </c>
      <c r="C16" s="123" t="s">
        <v>234</v>
      </c>
      <c r="D16" s="124">
        <v>1</v>
      </c>
      <c r="E16" s="127"/>
      <c r="F16" s="120">
        <f t="shared" si="0"/>
        <v>0</v>
      </c>
    </row>
    <row r="17" spans="1:8" ht="129.75" customHeight="1" thickBot="1">
      <c r="A17" s="126">
        <v>12</v>
      </c>
      <c r="B17" s="122" t="s">
        <v>245</v>
      </c>
      <c r="C17" s="123" t="s">
        <v>234</v>
      </c>
      <c r="D17" s="124">
        <v>1</v>
      </c>
      <c r="E17" s="127"/>
      <c r="F17" s="120">
        <f t="shared" si="0"/>
        <v>0</v>
      </c>
    </row>
    <row r="18" spans="1:8" ht="129.75" customHeight="1" thickBot="1">
      <c r="A18" s="126">
        <v>13</v>
      </c>
      <c r="B18" s="122" t="s">
        <v>246</v>
      </c>
      <c r="C18" s="123" t="s">
        <v>234</v>
      </c>
      <c r="D18" s="124">
        <v>1</v>
      </c>
      <c r="E18" s="127"/>
      <c r="F18" s="120">
        <f t="shared" si="0"/>
        <v>0</v>
      </c>
    </row>
    <row r="19" spans="1:8" ht="129.75" customHeight="1" thickBot="1">
      <c r="A19" s="126">
        <v>14</v>
      </c>
      <c r="B19" s="122" t="s">
        <v>247</v>
      </c>
      <c r="C19" s="123" t="s">
        <v>234</v>
      </c>
      <c r="D19" s="124">
        <v>1</v>
      </c>
      <c r="E19" s="127"/>
      <c r="F19" s="120">
        <f t="shared" si="0"/>
        <v>0</v>
      </c>
    </row>
    <row r="20" spans="1:8" s="2" customFormat="1" ht="35.1" customHeight="1" thickBot="1">
      <c r="A20" s="170" t="s">
        <v>227</v>
      </c>
      <c r="B20" s="171"/>
      <c r="C20" s="171"/>
      <c r="D20" s="171"/>
      <c r="E20" s="172"/>
      <c r="F20" s="117">
        <f>SUM(F6:F19)</f>
        <v>0</v>
      </c>
      <c r="G20" s="101"/>
    </row>
    <row r="21" spans="1:8" s="2" customFormat="1" ht="35.1" customHeight="1" thickBot="1">
      <c r="A21" s="158" t="s">
        <v>228</v>
      </c>
      <c r="B21" s="159"/>
      <c r="C21" s="159"/>
      <c r="D21" s="159"/>
      <c r="E21" s="160"/>
      <c r="F21" s="113">
        <f>F20*0.2</f>
        <v>0</v>
      </c>
      <c r="G21" s="102"/>
    </row>
    <row r="22" spans="1:8" s="2" customFormat="1" ht="35.1" customHeight="1" thickBot="1">
      <c r="A22" s="158" t="s">
        <v>229</v>
      </c>
      <c r="B22" s="159"/>
      <c r="C22" s="159"/>
      <c r="D22" s="159"/>
      <c r="E22" s="160"/>
      <c r="F22" s="114">
        <f>SUM(F20:F21)</f>
        <v>0</v>
      </c>
      <c r="H22" s="118"/>
    </row>
    <row r="23" spans="1:8" s="2" customFormat="1" ht="22.15" customHeight="1">
      <c r="A23" s="115"/>
      <c r="B23" s="115"/>
      <c r="C23" s="115"/>
      <c r="D23" s="115"/>
      <c r="E23" s="115"/>
      <c r="F23" s="116"/>
      <c r="H23" s="1"/>
    </row>
    <row r="24" spans="1:8" ht="20.25">
      <c r="A24" s="104" t="s">
        <v>220</v>
      </c>
      <c r="B24" s="109"/>
      <c r="D24" s="108"/>
      <c r="E24" s="107"/>
      <c r="F24" s="107"/>
    </row>
    <row r="25" spans="1:8" ht="20.25">
      <c r="A25" s="104" t="s">
        <v>221</v>
      </c>
      <c r="B25" s="109"/>
      <c r="D25" s="108"/>
      <c r="E25" s="107"/>
      <c r="F25" s="107"/>
    </row>
    <row r="26" spans="1:8" ht="30.75">
      <c r="A26" s="2"/>
      <c r="B26" s="106"/>
      <c r="D26" s="112"/>
      <c r="E26" s="106"/>
      <c r="F26" s="106"/>
    </row>
    <row r="27" spans="1:8" ht="30.75">
      <c r="A27" s="2"/>
      <c r="B27" s="106"/>
      <c r="D27" s="112"/>
      <c r="E27" s="106"/>
      <c r="F27" s="106"/>
    </row>
  </sheetData>
  <mergeCells count="11">
    <mergeCell ref="A22:E22"/>
    <mergeCell ref="A21:E21"/>
    <mergeCell ref="A3:F3"/>
    <mergeCell ref="A1:B1"/>
    <mergeCell ref="A4:A5"/>
    <mergeCell ref="B4:B5"/>
    <mergeCell ref="C4:C5"/>
    <mergeCell ref="D4:D5"/>
    <mergeCell ref="E4:E5"/>
    <mergeCell ref="F4:F5"/>
    <mergeCell ref="A20:E20"/>
  </mergeCells>
  <printOptions horizontalCentered="1"/>
  <pageMargins left="0" right="0" top="0" bottom="0" header="0" footer="0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760FB12E-BE32-49D5-8966-5480B132E72E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ACIERS FONDATION</vt:lpstr>
      <vt:lpstr>ACIERS ELEVATION</vt:lpstr>
      <vt:lpstr>BPDE</vt:lpstr>
      <vt:lpstr>'ACIERS ELEVATION'!Impression_des_titres</vt:lpstr>
      <vt:lpstr>'ACIERS FONDATION'!Impression_des_titres</vt:lpstr>
      <vt:lpstr>'ACIERS ELEVATION'!Zone_d_impression</vt:lpstr>
      <vt:lpstr>'ACIERS FONDATION'!Zone_d_impression</vt:lpstr>
      <vt:lpstr>BPDE!Zone_d_impression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DELL2</cp:lastModifiedBy>
  <cp:lastPrinted>2024-11-05T09:30:19Z</cp:lastPrinted>
  <dcterms:created xsi:type="dcterms:W3CDTF">2015-06-05T18:19:00Z</dcterms:created>
  <dcterms:modified xsi:type="dcterms:W3CDTF">2026-07-24T13:45:39Z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10CB20133EBF4C58B6F70636B0F275C7</vt:lpwstr>
  </property>
  <property fmtid="{D5CDD505-2E9C-101B-9397-08002B2CF9AE}" pid="3" name="KSOProductBuildVer">
    <vt:lpwstr>1036-11.2.0.11486</vt:lpwstr>
  </property>
  <property fmtid="{D5CDD505-2E9C-101B-9397-08002B2CF9AE}" pid="4" name="PlanSwiftJobName">
    <vt:lpwstr/>
  </property>
  <property fmtid="{D5CDD505-2E9C-101B-9397-08002B2CF9AE}" pid="5" name="PlanSwiftJobGuid">
    <vt:lpwstr/>
  </property>
  <property fmtid="{D5CDD505-2E9C-101B-9397-08002B2CF9AE}" pid="6" name="LinkedDataId">
    <vt:lpwstr>{760FB12E-BE32-49D5-8966-5480B132E72E}</vt:lpwstr>
  </property>
</Properties>
</file>